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085" windowHeight="11685" tabRatio="609" activeTab="0"/>
  </bookViews>
  <sheets>
    <sheet name="V-psi" sheetId="1" r:id="rId1"/>
  </sheets>
  <definedNames>
    <definedName name="solver_adj" localSheetId="0" hidden="1">'V-psi'!$A$77:$A$79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'V-psi'!$A$77:$A$79</definedName>
    <definedName name="solver_lhs2" localSheetId="0" hidden="1">'V-psi'!$A$77:$A$79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'V-psi'!$P$80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0.001</definedName>
    <definedName name="solver_rhs2" localSheetId="0" hidden="1">5*'V-psi'!$A$75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<sst xmlns="http://schemas.openxmlformats.org/spreadsheetml/2006/main" count="169" uniqueCount="134">
  <si>
    <t>d</t>
  </si>
  <si>
    <t>h</t>
  </si>
  <si>
    <t>b</t>
  </si>
  <si>
    <t>mm</t>
  </si>
  <si>
    <t>MPa</t>
  </si>
  <si>
    <t>A30d-32</t>
  </si>
  <si>
    <t>B</t>
  </si>
  <si>
    <t>EI0</t>
  </si>
  <si>
    <t>x/d</t>
  </si>
  <si>
    <t>EI1</t>
  </si>
  <si>
    <t>mcr</t>
  </si>
  <si>
    <t>mR</t>
  </si>
  <si>
    <t>y</t>
  </si>
  <si>
    <r>
      <t xml:space="preserve">c </t>
    </r>
    <r>
      <rPr>
        <vertAlign val="subscript"/>
        <sz val="10"/>
        <rFont val="Arial"/>
        <family val="2"/>
      </rPr>
      <t>TS</t>
    </r>
  </si>
  <si>
    <r>
      <t xml:space="preserve">c </t>
    </r>
    <r>
      <rPr>
        <vertAlign val="subscript"/>
        <sz val="10"/>
        <rFont val="Arial"/>
        <family val="2"/>
      </rPr>
      <t>cr</t>
    </r>
  </si>
  <si>
    <r>
      <t xml:space="preserve">c </t>
    </r>
    <r>
      <rPr>
        <vertAlign val="subscript"/>
        <sz val="10"/>
        <rFont val="Arial"/>
        <family val="2"/>
      </rPr>
      <t>1</t>
    </r>
  </si>
  <si>
    <r>
      <t xml:space="preserve">c </t>
    </r>
    <r>
      <rPr>
        <vertAlign val="subscript"/>
        <sz val="10"/>
        <rFont val="Arial"/>
        <family val="2"/>
      </rPr>
      <t>y</t>
    </r>
  </si>
  <si>
    <t>MN</t>
  </si>
  <si>
    <t>simpl</t>
  </si>
  <si>
    <t>2-lin</t>
  </si>
  <si>
    <t>4lin</t>
  </si>
  <si>
    <t>m</t>
  </si>
  <si>
    <r>
      <t xml:space="preserve"> -c </t>
    </r>
    <r>
      <rPr>
        <i/>
        <vertAlign val="subscript"/>
        <sz val="10"/>
        <rFont val="Arial"/>
        <family val="2"/>
      </rPr>
      <t>r</t>
    </r>
  </si>
  <si>
    <r>
      <t>m</t>
    </r>
    <r>
      <rPr>
        <i/>
        <vertAlign val="subscript"/>
        <sz val="10"/>
        <rFont val="Symbol"/>
        <family val="1"/>
      </rPr>
      <t>j</t>
    </r>
    <r>
      <rPr>
        <i/>
        <vertAlign val="subscript"/>
        <sz val="10"/>
        <rFont val="Arial"/>
        <family val="2"/>
      </rPr>
      <t>m1</t>
    </r>
  </si>
  <si>
    <r>
      <t>m</t>
    </r>
    <r>
      <rPr>
        <i/>
        <vertAlign val="subscript"/>
        <sz val="10"/>
        <rFont val="Symbol"/>
        <family val="1"/>
      </rPr>
      <t>j</t>
    </r>
    <r>
      <rPr>
        <i/>
        <vertAlign val="subscript"/>
        <sz val="10"/>
        <rFont val="Arial"/>
        <family val="2"/>
      </rPr>
      <t>m2</t>
    </r>
  </si>
  <si>
    <r>
      <t>r</t>
    </r>
    <r>
      <rPr>
        <i/>
        <vertAlign val="subscript"/>
        <sz val="10"/>
        <rFont val="Arial"/>
        <family val="2"/>
      </rPr>
      <t>y</t>
    </r>
  </si>
  <si>
    <r>
      <t>r</t>
    </r>
    <r>
      <rPr>
        <i/>
        <vertAlign val="subscript"/>
        <sz val="10"/>
        <rFont val="Arial"/>
        <family val="2"/>
      </rPr>
      <t>1</t>
    </r>
  </si>
  <si>
    <r>
      <t>r</t>
    </r>
    <r>
      <rPr>
        <i/>
        <vertAlign val="subscript"/>
        <sz val="10"/>
        <rFont val="Arial"/>
        <family val="2"/>
      </rPr>
      <t>cr</t>
    </r>
  </si>
  <si>
    <r>
      <t>m</t>
    </r>
    <r>
      <rPr>
        <i/>
        <vertAlign val="subscript"/>
        <sz val="10"/>
        <rFont val="Arial"/>
        <family val="2"/>
      </rPr>
      <t>r</t>
    </r>
  </si>
  <si>
    <r>
      <t>r</t>
    </r>
    <r>
      <rPr>
        <vertAlign val="subscript"/>
        <sz val="10"/>
        <rFont val="Arial"/>
        <family val="2"/>
      </rPr>
      <t>1</t>
    </r>
  </si>
  <si>
    <r>
      <t>r</t>
    </r>
    <r>
      <rPr>
        <vertAlign val="subscript"/>
        <sz val="10"/>
        <rFont val="Arial"/>
        <family val="2"/>
      </rPr>
      <t>cr</t>
    </r>
  </si>
  <si>
    <t>with</t>
  </si>
  <si>
    <t>without</t>
  </si>
  <si>
    <t>tension stiffening</t>
  </si>
  <si>
    <t>Data for test</t>
  </si>
  <si>
    <r>
      <t>r</t>
    </r>
    <r>
      <rPr>
        <i/>
        <vertAlign val="subscript"/>
        <sz val="10"/>
        <rFont val="Arial"/>
        <family val="2"/>
      </rPr>
      <t>Q</t>
    </r>
  </si>
  <si>
    <r>
      <t>f</t>
    </r>
    <r>
      <rPr>
        <i/>
        <vertAlign val="subscript"/>
        <sz val="10"/>
        <rFont val="Arial"/>
        <family val="2"/>
      </rPr>
      <t>c</t>
    </r>
  </si>
  <si>
    <r>
      <t>E</t>
    </r>
    <r>
      <rPr>
        <i/>
        <vertAlign val="subscript"/>
        <sz val="10"/>
        <rFont val="Arial"/>
        <family val="2"/>
      </rPr>
      <t>c</t>
    </r>
  </si>
  <si>
    <r>
      <t>f</t>
    </r>
    <r>
      <rPr>
        <i/>
        <vertAlign val="subscript"/>
        <sz val="10"/>
        <rFont val="Arial"/>
        <family val="2"/>
      </rPr>
      <t>ct</t>
    </r>
  </si>
  <si>
    <r>
      <t>E</t>
    </r>
    <r>
      <rPr>
        <i/>
        <vertAlign val="subscript"/>
        <sz val="10"/>
        <rFont val="Arial"/>
        <family val="2"/>
      </rPr>
      <t>s</t>
    </r>
  </si>
  <si>
    <r>
      <t>r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0"/>
      </rPr>
      <t xml:space="preserve"> </t>
    </r>
  </si>
  <si>
    <r>
      <t>k</t>
    </r>
    <r>
      <rPr>
        <vertAlign val="subscript"/>
        <sz val="10"/>
        <rFont val="Arial"/>
        <family val="2"/>
      </rPr>
      <t>E</t>
    </r>
  </si>
  <si>
    <t>Muttoni A., Punching shear strength of reinforced concrete slabs without transverse reinforcement, ACI Structural Journal, V. 105, N° 4, USA, 2008, pp. 440-450.</t>
  </si>
  <si>
    <t>black values: calculated</t>
  </si>
  <si>
    <r>
      <t>red values</t>
    </r>
    <r>
      <rPr>
        <sz val="10"/>
        <rFont val="Arial"/>
        <family val="0"/>
      </rPr>
      <t>: to be introduced</t>
    </r>
  </si>
  <si>
    <t>eq. 6</t>
  </si>
  <si>
    <t>eq. 7a-b</t>
  </si>
  <si>
    <t>eq. 5</t>
  </si>
  <si>
    <t>eq. 8</t>
  </si>
  <si>
    <t>1/m</t>
  </si>
  <si>
    <t>MNm/m</t>
  </si>
  <si>
    <t>slab thickness</t>
  </si>
  <si>
    <t>maximum diameter of the aggregate</t>
  </si>
  <si>
    <t>radius of the load introduction at the perimeter</t>
  </si>
  <si>
    <t>average compressive strength of concrete (cylinder)</t>
  </si>
  <si>
    <t>modulus of elasticity of concrete</t>
  </si>
  <si>
    <t>modulus of elasticity of reinforcement</t>
  </si>
  <si>
    <t>yield strength of reinforcement</t>
  </si>
  <si>
    <t>tensile strength of concrete</t>
  </si>
  <si>
    <t>size of square slabs</t>
  </si>
  <si>
    <t>radius of circular slabs</t>
  </si>
  <si>
    <t>radius of circular columns</t>
  </si>
  <si>
    <t>size of square columns</t>
  </si>
  <si>
    <r>
      <t xml:space="preserve">calculated parameters for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0"/>
      </rPr>
      <t>-</t>
    </r>
    <r>
      <rPr>
        <b/>
        <sz val="10"/>
        <rFont val="SymbolPS"/>
        <family val="1"/>
      </rPr>
      <t>c</t>
    </r>
    <r>
      <rPr>
        <b/>
        <sz val="10"/>
        <rFont val="Arial"/>
        <family val="0"/>
      </rPr>
      <t xml:space="preserve"> relationship</t>
    </r>
  </si>
  <si>
    <t xml:space="preserve">inner </t>
  </si>
  <si>
    <t>outer</t>
  </si>
  <si>
    <t>strip</t>
  </si>
  <si>
    <t>inner reinforcement strip</t>
  </si>
  <si>
    <t>outer reinforcement strip</t>
  </si>
  <si>
    <t>efficiency factor of the bending reinforcement for stiffness calculation</t>
  </si>
  <si>
    <t>radius of the critical shear crack</t>
  </si>
  <si>
    <r>
      <t>r</t>
    </r>
    <r>
      <rPr>
        <sz val="10"/>
        <rFont val="Arial"/>
        <family val="0"/>
      </rPr>
      <t>'</t>
    </r>
    <r>
      <rPr>
        <vertAlign val="subscript"/>
        <sz val="10"/>
        <rFont val="Arial"/>
        <family val="2"/>
      </rPr>
      <t>c</t>
    </r>
  </si>
  <si>
    <r>
      <t>r</t>
    </r>
    <r>
      <rPr>
        <sz val="10"/>
        <rFont val="Arial"/>
        <family val="0"/>
      </rPr>
      <t>'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</si>
  <si>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0</t>
    </r>
  </si>
  <si>
    <r>
      <t>r</t>
    </r>
    <r>
      <rPr>
        <vertAlign val="subscript"/>
        <sz val="10"/>
        <rFont val="Arial"/>
        <family val="2"/>
      </rPr>
      <t>c</t>
    </r>
  </si>
  <si>
    <t>rotation</t>
  </si>
  <si>
    <t>reinforcement ratio, inner strip</t>
  </si>
  <si>
    <t>first yielding of reinforcement</t>
  </si>
  <si>
    <t>failure</t>
  </si>
  <si>
    <t>criterion</t>
  </si>
  <si>
    <r>
      <t>r</t>
    </r>
    <r>
      <rPr>
        <vertAlign val="subscript"/>
        <sz val="10"/>
        <rFont val="Arial"/>
        <family val="2"/>
      </rPr>
      <t>r1</t>
    </r>
  </si>
  <si>
    <t>general parameters</t>
  </si>
  <si>
    <r>
      <t>green values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general parameters</t>
    </r>
  </si>
  <si>
    <t>c</t>
  </si>
  <si>
    <t>effective depth</t>
  </si>
  <si>
    <t>reinforcement ratio,outer strip (0 if only one strip)</t>
  </si>
  <si>
    <r>
      <t xml:space="preserve">parameter for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calculation</t>
    </r>
  </si>
  <si>
    <t>parameter for calculation of radius of the critical shear crack</t>
  </si>
  <si>
    <t>parameters for failure criterion</t>
  </si>
  <si>
    <t>(see equation)</t>
  </si>
  <si>
    <r>
      <t>d</t>
    </r>
    <r>
      <rPr>
        <vertAlign val="subscript"/>
        <sz val="10"/>
        <rFont val="Arial Narrow"/>
        <family val="2"/>
      </rPr>
      <t>g0</t>
    </r>
  </si>
  <si>
    <t>reference aggregate size [mm]</t>
  </si>
  <si>
    <t xml:space="preserve">failure </t>
  </si>
  <si>
    <t>simplified</t>
  </si>
  <si>
    <t>approach</t>
  </si>
  <si>
    <t>radius limit between inner and outer reinforcement strip (0 if only one strip)</t>
  </si>
  <si>
    <t>(Kinnunen+ Nylander)</t>
  </si>
  <si>
    <r>
      <t>d</t>
    </r>
    <r>
      <rPr>
        <i/>
        <vertAlign val="subscript"/>
        <sz val="10"/>
        <rFont val="Arial"/>
        <family val="2"/>
      </rPr>
      <t>g</t>
    </r>
  </si>
  <si>
    <r>
      <t>(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d</t>
    </r>
  </si>
  <si>
    <r>
      <t>c</t>
    </r>
    <r>
      <rPr>
        <vertAlign val="subscript"/>
        <sz val="10"/>
        <rFont val="Arial Narrow"/>
        <family val="2"/>
      </rPr>
      <t>1</t>
    </r>
  </si>
  <si>
    <r>
      <t>c</t>
    </r>
    <r>
      <rPr>
        <vertAlign val="subscript"/>
        <sz val="10"/>
        <rFont val="Arial Narrow"/>
        <family val="2"/>
      </rPr>
      <t>2</t>
    </r>
  </si>
  <si>
    <r>
      <t>f</t>
    </r>
    <r>
      <rPr>
        <i/>
        <vertAlign val="subscript"/>
        <sz val="10"/>
        <rFont val="Arial"/>
        <family val="2"/>
      </rPr>
      <t>y</t>
    </r>
  </si>
  <si>
    <r>
      <t>r</t>
    </r>
    <r>
      <rPr>
        <i/>
        <vertAlign val="subscript"/>
        <sz val="10"/>
        <rFont val="Arial"/>
        <family val="2"/>
      </rPr>
      <t>c</t>
    </r>
  </si>
  <si>
    <t>nominal radius of column for bending</t>
  </si>
  <si>
    <t>full yeilding of reinforcement</t>
  </si>
  <si>
    <t>nominal radius of column for shear calculation (= column radius for circular columns, adjusted to have same perimeter for square columns)</t>
  </si>
  <si>
    <r>
      <t xml:space="preserve">nominal slab radius (= slab radius for circular slabs, adjusted to have same 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flex</t>
    </r>
    <r>
      <rPr>
        <sz val="10"/>
        <rFont val="Arial"/>
        <family val="0"/>
      </rPr>
      <t xml:space="preserve"> for square slabs)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</si>
  <si>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'/(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>/2)</t>
    </r>
  </si>
  <si>
    <t>with tension stiffening</t>
  </si>
  <si>
    <t>without tension stiffening</t>
  </si>
  <si>
    <t>simplified approach</t>
  </si>
  <si>
    <t>Punching failure load</t>
  </si>
  <si>
    <t>S</t>
  </si>
  <si>
    <t>calculated rotation at punching</t>
  </si>
  <si>
    <r>
      <t>V</t>
    </r>
    <r>
      <rPr>
        <b/>
        <vertAlign val="subscript"/>
        <sz val="10"/>
        <rFont val="Arial"/>
        <family val="2"/>
      </rPr>
      <t>flex</t>
    </r>
  </si>
  <si>
    <r>
      <t>V</t>
    </r>
    <r>
      <rPr>
        <b/>
        <vertAlign val="subscript"/>
        <sz val="10"/>
        <rFont val="Arial"/>
        <family val="2"/>
      </rPr>
      <t>R</t>
    </r>
  </si>
  <si>
    <r>
      <t>y</t>
    </r>
    <r>
      <rPr>
        <b/>
        <vertAlign val="subscript"/>
        <sz val="10"/>
        <rFont val="Arial"/>
        <family val="2"/>
      </rPr>
      <t>R</t>
    </r>
  </si>
  <si>
    <t>rad</t>
  </si>
  <si>
    <t>Results</t>
  </si>
  <si>
    <r>
      <t>V</t>
    </r>
    <r>
      <rPr>
        <b/>
        <vertAlign val="subscript"/>
        <sz val="10"/>
        <rFont val="Arial"/>
        <family val="2"/>
      </rPr>
      <t>y</t>
    </r>
  </si>
  <si>
    <t>calculated shear force associated with flexural capacity of the slab, according eq. 7c</t>
  </si>
  <si>
    <t>parameter for transformation square =&gt; circular slab</t>
  </si>
  <si>
    <t>proposed</t>
  </si>
  <si>
    <t>value for</t>
  </si>
  <si>
    <t>next iteration</t>
  </si>
  <si>
    <t>calculated shear force at first reinforcement yielding</t>
  </si>
  <si>
    <r>
      <t xml:space="preserve">calculated punching load (4-linear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>-</t>
    </r>
    <r>
      <rPr>
        <i/>
        <sz val="10"/>
        <rFont val="Symbol"/>
        <family val="1"/>
      </rPr>
      <t>c</t>
    </r>
    <r>
      <rPr>
        <sz val="10"/>
        <rFont val="Arial"/>
        <family val="0"/>
      </rPr>
      <t xml:space="preserve"> relationship, eq. 6)</t>
    </r>
  </si>
  <si>
    <t>error [MN]</t>
  </si>
  <si>
    <r>
      <t>V</t>
    </r>
    <r>
      <rPr>
        <vertAlign val="subscript"/>
        <sz val="10"/>
        <rFont val="Arial"/>
        <family val="2"/>
      </rPr>
      <t>simpl</t>
    </r>
  </si>
  <si>
    <r>
      <t>V</t>
    </r>
    <r>
      <rPr>
        <vertAlign val="subscript"/>
        <sz val="10"/>
        <rFont val="Arial"/>
        <family val="2"/>
      </rPr>
      <t>R</t>
    </r>
  </si>
  <si>
    <r>
      <t>r</t>
    </r>
    <r>
      <rPr>
        <i/>
        <vertAlign val="subscript"/>
        <sz val="10"/>
        <rFont val="Arial"/>
        <family val="2"/>
      </rPr>
      <t>s</t>
    </r>
  </si>
  <si>
    <r>
      <t>V</t>
    </r>
    <r>
      <rPr>
        <vertAlign val="subscript"/>
        <sz val="10"/>
        <rFont val="Arial"/>
        <family val="2"/>
      </rPr>
      <t>4-lin</t>
    </r>
  </si>
  <si>
    <r>
      <t>V</t>
    </r>
    <r>
      <rPr>
        <vertAlign val="subscript"/>
        <sz val="10"/>
        <rFont val="Arial"/>
        <family val="2"/>
      </rPr>
      <t>2-lin</t>
    </r>
  </si>
  <si>
    <r>
      <t>blue values</t>
    </r>
    <r>
      <rPr>
        <sz val="10"/>
        <rFont val="Arial"/>
        <family val="2"/>
      </rPr>
      <t>: to be varied for calculation of failure with blue button "</t>
    </r>
    <r>
      <rPr>
        <b/>
        <sz val="10"/>
        <color indexed="49"/>
        <rFont val="Arial"/>
        <family val="2"/>
      </rPr>
      <t>start iteration</t>
    </r>
    <r>
      <rPr>
        <sz val="10"/>
        <rFont val="Arial"/>
        <family val="2"/>
      </rPr>
      <t xml:space="preserve">" 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</si>
</sst>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"/>
    <numFmt numFmtId="176" formatCode="0.0000000"/>
    <numFmt numFmtId="177" formatCode="0.000000"/>
    <numFmt numFmtId="178" formatCode="0.0%"/>
    <numFmt numFmtId="179" formatCode="0.0000E+00"/>
    <numFmt numFmtId="180" formatCode="0.000E+00"/>
    <numFmt numFmtId="181" formatCode="0.00000000"/>
    <numFmt numFmtId="182" formatCode="0.000%"/>
    <numFmt numFmtId="183" formatCode="0.0000%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0.0E+00"/>
    <numFmt numFmtId="193" formatCode="_ * #,##0_ ;_ * \-#,##0_ ;_ * &quot;-&quot;??_ ;_ @_ "/>
    <numFmt numFmtId="194" formatCode="_ * #,##0.0_ ;_ * \-#,##0.0_ ;_ * &quot;-&quot;?_ ;_ @_ "/>
    <numFmt numFmtId="195" formatCode="0.0000000000"/>
    <numFmt numFmtId="196" formatCode="0.000000000"/>
    <numFmt numFmtId="197" formatCode="0E+00"/>
    <numFmt numFmtId="198" formatCode="_ [$€-2]\ * #,##0.00_ ;_ [$€-2]\ * \-#,##0.00_ ;_ [$€-2]\ * &quot;-&quot;??_ "/>
    <numFmt numFmtId="199" formatCode="#,##0.00_ ;\-#,##0.00\ "/>
    <numFmt numFmtId="200" formatCode="#,##0.0_ ;\-#,##0.0\ "/>
    <numFmt numFmtId="201" formatCode="&quot;Vrai&quot;;&quot;Vrai&quot;;&quot;Faux&quot;"/>
    <numFmt numFmtId="202" formatCode="&quot;Actif&quot;;&quot;Actif&quot;;&quot;Inactif&quot;"/>
    <numFmt numFmtId="203" formatCode="_ * #,##0.000_ ;_ * \-#,##0.000_ ;_ * &quot;-&quot;??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"/>
  </numFmts>
  <fonts count="7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 Narrow"/>
      <family val="2"/>
    </font>
    <font>
      <i/>
      <sz val="10"/>
      <name val="Arial Narrow"/>
      <family val="2"/>
    </font>
    <font>
      <sz val="10"/>
      <color indexed="48"/>
      <name val="Arial"/>
      <family val="0"/>
    </font>
    <font>
      <i/>
      <sz val="10"/>
      <name val="Arial"/>
      <family val="2"/>
    </font>
    <font>
      <i/>
      <sz val="10"/>
      <name val="Symbol"/>
      <family val="1"/>
    </font>
    <font>
      <i/>
      <vertAlign val="subscript"/>
      <sz val="10"/>
      <name val="Arial"/>
      <family val="2"/>
    </font>
    <font>
      <i/>
      <vertAlign val="subscript"/>
      <sz val="10"/>
      <name val="Symbol"/>
      <family val="1"/>
    </font>
    <font>
      <b/>
      <sz val="10"/>
      <color indexed="48"/>
      <name val="Arial"/>
      <family val="2"/>
    </font>
    <font>
      <b/>
      <sz val="10"/>
      <color indexed="57"/>
      <name val="Arial Narrow"/>
      <family val="2"/>
    </font>
    <font>
      <b/>
      <sz val="10"/>
      <color indexed="57"/>
      <name val="Arial"/>
      <family val="2"/>
    </font>
    <font>
      <b/>
      <i/>
      <sz val="10"/>
      <name val="Arial"/>
      <family val="2"/>
    </font>
    <font>
      <b/>
      <sz val="10"/>
      <name val="SymbolPS"/>
      <family val="1"/>
    </font>
    <font>
      <b/>
      <vertAlign val="subscript"/>
      <sz val="10"/>
      <name val="Arial"/>
      <family val="2"/>
    </font>
    <font>
      <b/>
      <i/>
      <sz val="10"/>
      <name val="Symbol"/>
      <family val="1"/>
    </font>
    <font>
      <b/>
      <sz val="10"/>
      <color indexed="4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0"/>
    </font>
    <font>
      <i/>
      <sz val="9.25"/>
      <color indexed="8"/>
      <name val="Arial"/>
      <family val="0"/>
    </font>
    <font>
      <i/>
      <sz val="8.5"/>
      <color indexed="8"/>
      <name val="Arial"/>
      <family val="0"/>
    </font>
    <font>
      <i/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i/>
      <sz val="8"/>
      <color indexed="8"/>
      <name val="Symbol"/>
      <family val="0"/>
    </font>
    <font>
      <b/>
      <sz val="9.75"/>
      <color indexed="8"/>
      <name val="Arial"/>
      <family val="0"/>
    </font>
    <font>
      <i/>
      <sz val="9.25"/>
      <color indexed="8"/>
      <name val="Symbol"/>
      <family val="0"/>
    </font>
    <font>
      <sz val="9.2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Symbo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4" fillId="0" borderId="0" xfId="0" applyFont="1" applyAlignment="1">
      <alignment/>
    </xf>
    <xf numFmtId="175" fontId="1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 horizontal="left"/>
    </xf>
    <xf numFmtId="173" fontId="1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73" fontId="18" fillId="0" borderId="0" xfId="0" applyNumberFormat="1" applyFont="1" applyAlignment="1">
      <alignment/>
    </xf>
    <xf numFmtId="208" fontId="1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0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175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4" fontId="10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175" fontId="16" fillId="0" borderId="0" xfId="0" applyNumberFormat="1" applyFont="1" applyAlignment="1">
      <alignment/>
    </xf>
    <xf numFmtId="173" fontId="4" fillId="0" borderId="1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73" fontId="4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5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moment-curvature relationship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15"/>
          <c:w val="0.8957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'V-psi'!$AB$5:$AB$9</c:f>
              <c:numCache/>
            </c:numRef>
          </c:xVal>
          <c:yVal>
            <c:numRef>
              <c:f>'V-psi'!$AC$5:$AC$9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'V-psi'!$AB$11:$AB$12</c:f>
              <c:numCache/>
            </c:numRef>
          </c:xVal>
          <c:yVal>
            <c:numRef>
              <c:f>'V-psi'!$AC$11:$AC$12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'V-psi'!$AD$5:$AD$9</c:f>
              <c:numCache/>
            </c:numRef>
          </c:xVal>
          <c:yVal>
            <c:numRef>
              <c:f>'V-psi'!$AE$5:$AE$9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3366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'V-psi'!$AD$11:$AD$12</c:f>
              <c:numCache/>
            </c:numRef>
          </c:xVal>
          <c:yVal>
            <c:numRef>
              <c:f>'V-psi'!$AE$11:$AE$12</c:f>
              <c:numCache/>
            </c:numRef>
          </c:yVal>
          <c:smooth val="0"/>
        </c:ser>
        <c:axId val="32679236"/>
        <c:axId val="57778693"/>
      </c:scatterChart>
      <c:valAx>
        <c:axId val="326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c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[1/m]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78693"/>
        <c:crosses val="autoZero"/>
        <c:crossBetween val="midCat"/>
        <c:dispUnits/>
      </c:valAx>
      <c:valAx>
        <c:axId val="5777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[MNm/m]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2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Load-rotation relationship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625"/>
          <c:w val="0.9245"/>
          <c:h val="0.82"/>
        </c:manualLayout>
      </c:layout>
      <c:scatterChart>
        <c:scatterStyle val="lineMarker"/>
        <c:varyColors val="0"/>
        <c:ser>
          <c:idx val="0"/>
          <c:order val="0"/>
          <c:tx>
            <c:v>quadrilinear, eq. 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'V-psi'!$A$40:$A$70</c:f>
              <c:numCache/>
            </c:numRef>
          </c:xVal>
          <c:yVal>
            <c:numRef>
              <c:f>'V-psi'!$L$40:$L$70</c:f>
              <c:numCache/>
            </c:numRef>
          </c:yVal>
          <c:smooth val="0"/>
        </c:ser>
        <c:ser>
          <c:idx val="9"/>
          <c:order val="1"/>
          <c:tx>
            <c:v>bilinear, eq. 7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'V-psi'!$A$40:$A$70</c:f>
              <c:numCache/>
            </c:numRef>
          </c:xVal>
          <c:yVal>
            <c:numRef>
              <c:f>'V-psi'!$M$40:$M$70</c:f>
              <c:numCache/>
            </c:numRef>
          </c:yVal>
          <c:smooth val="0"/>
        </c:ser>
        <c:ser>
          <c:idx val="3"/>
          <c:order val="2"/>
          <c:tx>
            <c:v>simplified approach, eq. 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'V-psi'!$A$40:$A$70</c:f>
              <c:numCache/>
            </c:numRef>
          </c:xVal>
          <c:yVal>
            <c:numRef>
              <c:f>'V-psi'!$N$40:$N$70</c:f>
              <c:numCache/>
            </c:numRef>
          </c:yVal>
          <c:smooth val="0"/>
        </c:ser>
        <c:ser>
          <c:idx val="2"/>
          <c:order val="3"/>
          <c:tx>
            <c:v>failure criterion, eq. 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'V-psi'!$A$54:$A$70</c:f>
              <c:numCache/>
            </c:numRef>
          </c:xVal>
          <c:yVal>
            <c:numRef>
              <c:f>'V-psi'!$O$54:$O$70</c:f>
              <c:numCache/>
            </c:numRef>
          </c:yVal>
          <c:smooth val="0"/>
        </c:ser>
        <c:ser>
          <c:idx val="8"/>
          <c:order val="4"/>
          <c:tx>
            <c:v>first yielding of reinforcement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'V-psi'!$A$73</c:f>
              <c:numCache/>
            </c:numRef>
          </c:xVal>
          <c:yVal>
            <c:numRef>
              <c:f>'V-psi'!$L$73</c:f>
              <c:numCache/>
            </c:numRef>
          </c:yVal>
          <c:smooth val="0"/>
        </c:ser>
        <c:ser>
          <c:idx val="1"/>
          <c:order val="5"/>
          <c:tx>
            <c:v>full yielding of reinforcement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'V-psi'!$A$75</c:f>
              <c:numCache/>
            </c:numRef>
          </c:xVal>
          <c:yVal>
            <c:numRef>
              <c:f>'V-psi'!$L$75</c:f>
              <c:numCache/>
            </c:numRef>
          </c:yVal>
          <c:smooth val="0"/>
        </c:ser>
        <c:ser>
          <c:idx val="4"/>
          <c:order val="6"/>
          <c:tx>
            <c:v>punching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'V-psi'!$A$77:$A$79</c:f>
              <c:numCache/>
            </c:numRef>
          </c:xVal>
          <c:yVal>
            <c:numRef>
              <c:f>'V-psi'!$O$77:$O$79</c:f>
              <c:numCache/>
            </c:numRef>
          </c:yVal>
          <c:smooth val="0"/>
        </c:ser>
        <c:axId val="12583670"/>
        <c:axId val="12620055"/>
      </c:scatterChart>
      <c:valAx>
        <c:axId val="125836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20055"/>
        <c:crosses val="autoZero"/>
        <c:crossBetween val="midCat"/>
        <c:dispUnits/>
      </c:valAx>
      <c:valAx>
        <c:axId val="126200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[MN]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36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25"/>
          <c:y val="0.60925"/>
          <c:w val="0.4075"/>
          <c:h val="0.2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shear stress at control perimeter as a function of rotation</a:t>
            </a:r>
          </a:p>
        </c:rich>
      </c:tx>
      <c:layout>
        <c:manualLayout>
          <c:xMode val="factor"/>
          <c:yMode val="factor"/>
          <c:x val="0.06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4975"/>
          <c:w val="0.89075"/>
          <c:h val="0.768"/>
        </c:manualLayout>
      </c:layout>
      <c:scatterChart>
        <c:scatterStyle val="lineMarker"/>
        <c:varyColors val="0"/>
        <c:ser>
          <c:idx val="0"/>
          <c:order val="0"/>
          <c:tx>
            <c:v>quadrilinear, eq. 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'V-psi'!$A$40:$A$70</c:f>
              <c:numCache/>
            </c:numRef>
          </c:xVal>
          <c:yVal>
            <c:numRef>
              <c:f>'V-psi'!$AC$40:$AC$70</c:f>
              <c:numCache/>
            </c:numRef>
          </c:yVal>
          <c:smooth val="0"/>
        </c:ser>
        <c:ser>
          <c:idx val="9"/>
          <c:order val="1"/>
          <c:tx>
            <c:v>bilinear, eq. 7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'V-psi'!$A$40:$A$70</c:f>
              <c:numCache/>
            </c:numRef>
          </c:xVal>
          <c:yVal>
            <c:numRef>
              <c:f>'V-psi'!$AD$40:$AD$70</c:f>
              <c:numCache/>
            </c:numRef>
          </c:yVal>
          <c:smooth val="0"/>
        </c:ser>
        <c:ser>
          <c:idx val="3"/>
          <c:order val="2"/>
          <c:tx>
            <c:v>simplified approach, eq. 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'V-psi'!$A$40:$A$70</c:f>
              <c:numCache/>
            </c:numRef>
          </c:xVal>
          <c:yVal>
            <c:numRef>
              <c:f>'V-psi'!$AE$40:$AE$70</c:f>
              <c:numCache/>
            </c:numRef>
          </c:yVal>
          <c:smooth val="0"/>
        </c:ser>
        <c:ser>
          <c:idx val="2"/>
          <c:order val="3"/>
          <c:tx>
            <c:v>failure criterion, eq. 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'V-psi'!$A$54:$A$70</c:f>
              <c:numCache/>
            </c:numRef>
          </c:xVal>
          <c:yVal>
            <c:numRef>
              <c:f>'V-psi'!$AF$54:$AF$70</c:f>
              <c:numCache/>
            </c:numRef>
          </c:yVal>
          <c:smooth val="0"/>
        </c:ser>
        <c:ser>
          <c:idx val="8"/>
          <c:order val="4"/>
          <c:tx>
            <c:v>first yielding of reinforcement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'V-psi'!$A$73</c:f>
              <c:numCache/>
            </c:numRef>
          </c:xVal>
          <c:yVal>
            <c:numRef>
              <c:f>'V-psi'!$AC$73</c:f>
              <c:numCache/>
            </c:numRef>
          </c:yVal>
          <c:smooth val="0"/>
        </c:ser>
        <c:ser>
          <c:idx val="1"/>
          <c:order val="5"/>
          <c:tx>
            <c:v>full yielding of reinforcement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'V-psi'!$A$75</c:f>
              <c:numCache/>
            </c:numRef>
          </c:xVal>
          <c:yVal>
            <c:numRef>
              <c:f>'V-psi'!$AC$75</c:f>
              <c:numCache/>
            </c:numRef>
          </c:yVal>
          <c:smooth val="0"/>
        </c:ser>
        <c:ser>
          <c:idx val="4"/>
          <c:order val="6"/>
          <c:tx>
            <c:v>punching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'V-psi'!$A$77:$A$79</c:f>
              <c:numCache/>
            </c:numRef>
          </c:xVal>
          <c:yVal>
            <c:numRef>
              <c:f>'V-psi'!$AC$77:$AC$79</c:f>
              <c:numCache/>
            </c:numRef>
          </c:yVal>
          <c:smooth val="0"/>
        </c:ser>
        <c:axId val="14402920"/>
        <c:axId val="34654441"/>
      </c:scatterChart>
      <c:valAx>
        <c:axId val="144029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54441"/>
        <c:crosses val="autoZero"/>
        <c:crossBetween val="midCat"/>
        <c:dispUnits/>
      </c:valAx>
      <c:valAx>
        <c:axId val="34654441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29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25"/>
          <c:y val="0.6185"/>
          <c:w val="0.40675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png" /><Relationship Id="rId5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0.443</cdr:y>
    </cdr:from>
    <cdr:to>
      <cdr:x>0.1005</cdr:x>
      <cdr:y>0.55525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724025"/>
          <a:ext cx="5429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390525</xdr:colOff>
      <xdr:row>4</xdr:row>
      <xdr:rowOff>76200</xdr:rowOff>
    </xdr:from>
    <xdr:to>
      <xdr:col>26</xdr:col>
      <xdr:colOff>219075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1268075" y="800100"/>
        <a:ext cx="3924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23</xdr:row>
      <xdr:rowOff>152400</xdr:rowOff>
    </xdr:from>
    <xdr:to>
      <xdr:col>26</xdr:col>
      <xdr:colOff>209550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9791700" y="4448175"/>
        <a:ext cx="53911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104775</xdr:colOff>
      <xdr:row>47</xdr:row>
      <xdr:rowOff>66675</xdr:rowOff>
    </xdr:from>
    <xdr:to>
      <xdr:col>26</xdr:col>
      <xdr:colOff>190500</xdr:colOff>
      <xdr:row>71</xdr:row>
      <xdr:rowOff>85725</xdr:rowOff>
    </xdr:to>
    <xdr:graphicFrame>
      <xdr:nvGraphicFramePr>
        <xdr:cNvPr id="3" name="Chart 24"/>
        <xdr:cNvGraphicFramePr/>
      </xdr:nvGraphicFramePr>
      <xdr:xfrm>
        <a:off x="9763125" y="8439150"/>
        <a:ext cx="54006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409575</xdr:colOff>
      <xdr:row>7</xdr:row>
      <xdr:rowOff>76200</xdr:rowOff>
    </xdr:from>
    <xdr:to>
      <xdr:col>19</xdr:col>
      <xdr:colOff>219075</xdr:colOff>
      <xdr:row>14</xdr:row>
      <xdr:rowOff>133350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48725" y="1285875"/>
          <a:ext cx="224790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190500</xdr:colOff>
      <xdr:row>27</xdr:row>
      <xdr:rowOff>9525</xdr:rowOff>
    </xdr:from>
    <xdr:to>
      <xdr:col>11</xdr:col>
      <xdr:colOff>142875</xdr:colOff>
      <xdr:row>29</xdr:row>
      <xdr:rowOff>0</xdr:rowOff>
    </xdr:to>
    <xdr:pic>
      <xdr:nvPicPr>
        <xdr:cNvPr id="5" name="Sol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5105400"/>
          <a:ext cx="952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71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2.00390625" style="0" customWidth="1"/>
    <col min="4" max="4" width="8.421875" style="0" customWidth="1"/>
    <col min="5" max="5" width="7.57421875" style="0" customWidth="1"/>
    <col min="6" max="6" width="7.28125" style="0" customWidth="1"/>
    <col min="7" max="7" width="7.57421875" style="0" customWidth="1"/>
    <col min="8" max="8" width="7.28125" style="0" customWidth="1"/>
    <col min="9" max="9" width="7.57421875" style="0" bestFit="1" customWidth="1"/>
    <col min="10" max="10" width="7.57421875" style="0" customWidth="1"/>
    <col min="11" max="11" width="7.421875" style="0" customWidth="1"/>
    <col min="13" max="13" width="8.7109375" style="0" customWidth="1"/>
    <col min="15" max="15" width="8.57421875" style="0" customWidth="1"/>
    <col min="26" max="27" width="6.57421875" style="0" bestFit="1" customWidth="1"/>
    <col min="29" max="29" width="7.8515625" style="0" customWidth="1"/>
    <col min="30" max="30" width="8.140625" style="0" customWidth="1"/>
  </cols>
  <sheetData>
    <row r="1" spans="1:3" ht="18.75" customHeight="1">
      <c r="A1" s="84" t="s">
        <v>42</v>
      </c>
      <c r="C1" s="4"/>
    </row>
    <row r="2" spans="3:4" ht="12.75">
      <c r="C2" s="5"/>
      <c r="D2" s="5"/>
    </row>
    <row r="3" spans="1:13" ht="12.75">
      <c r="A3" s="12" t="s">
        <v>44</v>
      </c>
      <c r="D3" t="s">
        <v>43</v>
      </c>
      <c r="H3" s="28" t="s">
        <v>82</v>
      </c>
      <c r="M3" s="50" t="s">
        <v>133</v>
      </c>
    </row>
    <row r="4" ht="12.75">
      <c r="C4" s="5"/>
    </row>
    <row r="5" spans="1:32" ht="12.75">
      <c r="A5" s="32" t="s">
        <v>34</v>
      </c>
      <c r="B5" s="22" t="s">
        <v>5</v>
      </c>
      <c r="C5" s="45" t="s">
        <v>96</v>
      </c>
      <c r="F5" s="71" t="str">
        <f>CONCATENATE(IF(B9=0,"(square slab, ","(circular slab, "),IF(B11=0,"square column)","circular column)"))</f>
        <v>(circular slab, circular column)</v>
      </c>
      <c r="M5" s="33" t="s">
        <v>63</v>
      </c>
      <c r="AB5">
        <v>0</v>
      </c>
      <c r="AC5">
        <v>0</v>
      </c>
      <c r="AD5">
        <v>0</v>
      </c>
      <c r="AE5">
        <v>0</v>
      </c>
      <c r="AF5" s="6"/>
    </row>
    <row r="6" spans="14:32" ht="12.75">
      <c r="N6" s="1" t="s">
        <v>64</v>
      </c>
      <c r="O6" s="1" t="s">
        <v>65</v>
      </c>
      <c r="P6" s="9"/>
      <c r="Q6" s="9"/>
      <c r="R6" s="9"/>
      <c r="S6" s="9"/>
      <c r="T6" s="9"/>
      <c r="U6" s="9"/>
      <c r="AB6" s="9">
        <f>N14</f>
        <v>0.0011514582095722326</v>
      </c>
      <c r="AC6" s="10">
        <f>N11</f>
        <v>0.010628957176436927</v>
      </c>
      <c r="AD6" s="9">
        <f>AB6</f>
        <v>0.0011514582095722326</v>
      </c>
      <c r="AE6" s="9">
        <f>AC6</f>
        <v>0.010628957176436927</v>
      </c>
      <c r="AF6" s="6"/>
    </row>
    <row r="7" spans="1:32" ht="12.75">
      <c r="A7" s="23" t="s">
        <v>1</v>
      </c>
      <c r="B7" s="13">
        <v>0.155</v>
      </c>
      <c r="C7" t="s">
        <v>21</v>
      </c>
      <c r="D7" s="31" t="s">
        <v>51</v>
      </c>
      <c r="H7" s="12">
        <f>IF(B7&lt;=0,"slab thickness should be &gt; 0 !!!","")</f>
      </c>
      <c r="N7" s="19" t="s">
        <v>66</v>
      </c>
      <c r="O7" s="19"/>
      <c r="P7" s="9"/>
      <c r="Q7" s="9"/>
      <c r="R7" s="9"/>
      <c r="S7" s="9"/>
      <c r="T7" s="9"/>
      <c r="U7" s="9"/>
      <c r="AB7" s="9">
        <f>N15</f>
        <v>0.007673656025588781</v>
      </c>
      <c r="AC7" s="10">
        <f>AC6</f>
        <v>0.010628957176436927</v>
      </c>
      <c r="AD7" s="9">
        <f>O15</f>
        <v>0.007673656025588781</v>
      </c>
      <c r="AE7" s="9">
        <f>AE6</f>
        <v>0.010628957176436927</v>
      </c>
      <c r="AF7" s="6"/>
    </row>
    <row r="8" spans="1:32" ht="12.75">
      <c r="A8" s="23" t="s">
        <v>0</v>
      </c>
      <c r="B8" s="13">
        <v>0.123</v>
      </c>
      <c r="C8" t="s">
        <v>21</v>
      </c>
      <c r="D8" s="31" t="s">
        <v>84</v>
      </c>
      <c r="H8" s="12">
        <f>IF(B8&lt;=0,"effective depth should be &gt; 0 !!!","")</f>
      </c>
      <c r="M8" s="1" t="s">
        <v>7</v>
      </c>
      <c r="N8" s="8">
        <f>B15*B7^3/12</f>
        <v>9.230866642034357</v>
      </c>
      <c r="O8" s="7"/>
      <c r="P8" s="10"/>
      <c r="Q8" s="10"/>
      <c r="R8" s="10"/>
      <c r="S8" s="10"/>
      <c r="T8" s="10"/>
      <c r="U8" s="10"/>
      <c r="AB8" s="9">
        <f>N16</f>
        <v>0.032810076911380014</v>
      </c>
      <c r="AC8" s="10">
        <f>N12</f>
        <v>0.032057428448754983</v>
      </c>
      <c r="AD8" s="9">
        <f>O16</f>
        <v>0.032810076911380014</v>
      </c>
      <c r="AE8" s="10">
        <f>O12</f>
        <v>0.032057428448754983</v>
      </c>
      <c r="AF8" s="6"/>
    </row>
    <row r="9" spans="1:32" ht="15.75">
      <c r="A9" s="23" t="s">
        <v>130</v>
      </c>
      <c r="B9" s="13">
        <v>0.8555</v>
      </c>
      <c r="C9" t="s">
        <v>21</v>
      </c>
      <c r="D9" s="31" t="s">
        <v>60</v>
      </c>
      <c r="H9" s="12">
        <f>IF(B10*B9&gt;0,"circular or square slab ?????","")</f>
      </c>
      <c r="M9" s="1" t="s">
        <v>8</v>
      </c>
      <c r="N9" s="7">
        <f>N18*B21/B15*B18*(SQRT(1+2/(N18*B21/B15*B18))-1)</f>
        <v>0.18105228413356253</v>
      </c>
      <c r="O9" s="7">
        <f>N18*B21/B15*C19*(SQRT(1+2/(N18*B21/B15*B18))-1)</f>
        <v>0.18105228413356253</v>
      </c>
      <c r="P9" s="10"/>
      <c r="Q9" s="10"/>
      <c r="R9" s="10"/>
      <c r="S9" s="10"/>
      <c r="T9" s="10"/>
      <c r="U9" s="10"/>
      <c r="AB9">
        <f>2*AB8</f>
        <v>0.06562015382276003</v>
      </c>
      <c r="AC9" s="10">
        <f>AC8</f>
        <v>0.032057428448754983</v>
      </c>
      <c r="AD9">
        <f>AB9</f>
        <v>0.06562015382276003</v>
      </c>
      <c r="AE9" s="10">
        <f>AE8</f>
        <v>0.032057428448754983</v>
      </c>
      <c r="AF9" s="6"/>
    </row>
    <row r="10" spans="1:32" ht="12.75">
      <c r="A10" s="23" t="s">
        <v>6</v>
      </c>
      <c r="B10" s="13">
        <v>0</v>
      </c>
      <c r="C10" t="s">
        <v>21</v>
      </c>
      <c r="D10" s="31" t="s">
        <v>59</v>
      </c>
      <c r="H10" s="12">
        <f>IF(B26&lt;B24,"radius of slab should be &gt; radius of column !!!","")</f>
      </c>
      <c r="M10" s="1" t="s">
        <v>9</v>
      </c>
      <c r="N10" s="8">
        <f>B18*B8^3*B21*N18*(1-N9)*(1-N9/3)</f>
        <v>0.8524869697909477</v>
      </c>
      <c r="O10" s="8">
        <f>C19*B8^3*B21*N18*(1-O9)*(1-O9/3)</f>
        <v>0.8524869697909477</v>
      </c>
      <c r="AF10" s="6"/>
    </row>
    <row r="11" spans="1:32" ht="15.75">
      <c r="A11" s="24" t="s">
        <v>102</v>
      </c>
      <c r="B11" s="13">
        <v>0.15</v>
      </c>
      <c r="C11" t="s">
        <v>21</v>
      </c>
      <c r="D11" s="31" t="s">
        <v>61</v>
      </c>
      <c r="F11" s="18"/>
      <c r="G11" s="13"/>
      <c r="H11" s="12">
        <f>IF(B11*B12&gt;0,"circular or square column ?????","")</f>
      </c>
      <c r="M11" s="1" t="s">
        <v>10</v>
      </c>
      <c r="N11" s="10">
        <f>B16*B7^2/6</f>
        <v>0.010628957176436927</v>
      </c>
      <c r="O11" s="7"/>
      <c r="AB11">
        <v>0</v>
      </c>
      <c r="AC11">
        <v>0</v>
      </c>
      <c r="AD11">
        <v>0</v>
      </c>
      <c r="AE11">
        <v>0</v>
      </c>
      <c r="AF11" s="6"/>
    </row>
    <row r="12" spans="1:32" ht="12.75">
      <c r="A12" s="23" t="s">
        <v>83</v>
      </c>
      <c r="B12" s="13">
        <v>0</v>
      </c>
      <c r="C12" t="s">
        <v>21</v>
      </c>
      <c r="D12" s="31" t="s">
        <v>62</v>
      </c>
      <c r="M12" s="1" t="s">
        <v>11</v>
      </c>
      <c r="N12" s="10">
        <f>B18*B20*B8^2*(1-B18*B20/2/B14)</f>
        <v>0.032057428448754983</v>
      </c>
      <c r="O12" s="10">
        <f>C19*B20*B8^2*(1-C19*B20/2/B14)</f>
        <v>0.032057428448754983</v>
      </c>
      <c r="P12" s="10"/>
      <c r="Q12" s="10"/>
      <c r="R12" s="10"/>
      <c r="S12" s="10"/>
      <c r="T12" s="10"/>
      <c r="U12" s="10"/>
      <c r="AB12">
        <f>N12/N10</f>
        <v>0.0376045964158447</v>
      </c>
      <c r="AC12" s="10">
        <f>N12</f>
        <v>0.032057428448754983</v>
      </c>
      <c r="AD12">
        <f>O12/O10</f>
        <v>0.0376045964158447</v>
      </c>
      <c r="AE12" s="10">
        <f>AE8</f>
        <v>0.032057428448754983</v>
      </c>
      <c r="AF12" s="6"/>
    </row>
    <row r="13" spans="1:32" ht="15.75">
      <c r="A13" s="24" t="s">
        <v>35</v>
      </c>
      <c r="B13" s="13">
        <v>0.855</v>
      </c>
      <c r="C13" t="s">
        <v>21</v>
      </c>
      <c r="D13" s="31" t="s">
        <v>53</v>
      </c>
      <c r="M13" s="3" t="s">
        <v>13</v>
      </c>
      <c r="N13" s="9">
        <f>B16/(6*N18*B21*B18*B7)</f>
        <v>0.00479451950446469</v>
      </c>
      <c r="O13" s="9">
        <f>B16/(6*N18*B21*C19*B7)</f>
        <v>0.00479451950446469</v>
      </c>
      <c r="AD13" s="6"/>
      <c r="AE13" s="6"/>
      <c r="AF13" s="6"/>
    </row>
    <row r="14" spans="1:32" ht="15.75">
      <c r="A14" s="23" t="s">
        <v>36</v>
      </c>
      <c r="B14" s="37">
        <v>26.32</v>
      </c>
      <c r="C14" t="s">
        <v>4</v>
      </c>
      <c r="D14" s="31" t="s">
        <v>54</v>
      </c>
      <c r="F14" s="11"/>
      <c r="M14" s="3" t="s">
        <v>14</v>
      </c>
      <c r="N14" s="9">
        <f>N11/N8</f>
        <v>0.0011514582095722326</v>
      </c>
      <c r="O14" s="7"/>
      <c r="AD14" s="6"/>
      <c r="AE14" s="6"/>
      <c r="AF14" s="6"/>
    </row>
    <row r="15" spans="1:32" ht="15.75">
      <c r="A15" s="23" t="s">
        <v>37</v>
      </c>
      <c r="B15" s="39">
        <f>$N$19*B14^(1/3)</f>
        <v>29746.003747282677</v>
      </c>
      <c r="C15" t="s">
        <v>4</v>
      </c>
      <c r="D15" s="31" t="s">
        <v>55</v>
      </c>
      <c r="M15" s="3" t="s">
        <v>15</v>
      </c>
      <c r="N15" s="9">
        <f>N11/N10-N13</f>
        <v>0.007673656025588781</v>
      </c>
      <c r="O15" s="9">
        <f>N11/O10-O13</f>
        <v>0.007673656025588781</v>
      </c>
      <c r="AD15" s="6"/>
      <c r="AE15" s="6"/>
      <c r="AF15" s="6"/>
    </row>
    <row r="16" spans="1:32" ht="15.75">
      <c r="A16" s="23" t="s">
        <v>38</v>
      </c>
      <c r="B16" s="8">
        <f>0.3*B14^(2/3)</f>
        <v>2.6544742168000646</v>
      </c>
      <c r="C16" t="s">
        <v>4</v>
      </c>
      <c r="D16" s="31" t="s">
        <v>58</v>
      </c>
      <c r="M16" s="3" t="s">
        <v>16</v>
      </c>
      <c r="N16" s="9">
        <f>N12/N10-N13</f>
        <v>0.032810076911380014</v>
      </c>
      <c r="O16" s="9">
        <f>O12/O10-O13</f>
        <v>0.032810076911380014</v>
      </c>
      <c r="AD16" s="6"/>
      <c r="AE16" s="6"/>
      <c r="AF16" s="6"/>
    </row>
    <row r="17" spans="1:32" ht="15.75">
      <c r="A17" s="23" t="s">
        <v>97</v>
      </c>
      <c r="B17" s="12">
        <v>32</v>
      </c>
      <c r="C17" t="s">
        <v>3</v>
      </c>
      <c r="D17" s="31" t="s">
        <v>52</v>
      </c>
      <c r="M17" s="33" t="s">
        <v>81</v>
      </c>
      <c r="AD17" s="6"/>
      <c r="AE17" s="6"/>
      <c r="AF17" s="6"/>
    </row>
    <row r="18" spans="1:32" ht="15.75">
      <c r="A18" s="25" t="s">
        <v>26</v>
      </c>
      <c r="B18" s="38">
        <v>0.00484</v>
      </c>
      <c r="D18" s="31" t="s">
        <v>76</v>
      </c>
      <c r="H18" s="12">
        <f>IF(B18&lt;=0,"reinforcemnet ratio should be &gt; 0 !!!","")</f>
      </c>
      <c r="M18" s="25" t="s">
        <v>2</v>
      </c>
      <c r="N18" s="30">
        <v>0.6</v>
      </c>
      <c r="O18" t="s">
        <v>69</v>
      </c>
      <c r="AD18" s="6"/>
      <c r="AE18" s="6"/>
      <c r="AF18" s="6"/>
    </row>
    <row r="19" spans="1:32" ht="15.75">
      <c r="A19" s="25" t="s">
        <v>40</v>
      </c>
      <c r="B19" s="38">
        <v>0</v>
      </c>
      <c r="C19" s="34">
        <f>IF(B19&gt;0,B19,B18)</f>
        <v>0.00484</v>
      </c>
      <c r="D19" s="31" t="s">
        <v>85</v>
      </c>
      <c r="M19" s="24" t="s">
        <v>41</v>
      </c>
      <c r="N19" s="27">
        <v>10000</v>
      </c>
      <c r="O19" t="s">
        <v>86</v>
      </c>
      <c r="AD19" s="6"/>
      <c r="AE19" s="6"/>
      <c r="AF19" s="6"/>
    </row>
    <row r="20" spans="1:32" ht="15.75">
      <c r="A20" s="23" t="s">
        <v>101</v>
      </c>
      <c r="B20" s="12">
        <v>457</v>
      </c>
      <c r="C20" t="s">
        <v>4</v>
      </c>
      <c r="D20" t="s">
        <v>57</v>
      </c>
      <c r="M20" s="2" t="s">
        <v>98</v>
      </c>
      <c r="N20" s="28">
        <v>1</v>
      </c>
      <c r="O20" t="s">
        <v>87</v>
      </c>
      <c r="AD20" s="6"/>
      <c r="AE20" s="6"/>
      <c r="AF20" s="6"/>
    </row>
    <row r="21" spans="1:32" ht="15.75">
      <c r="A21" s="23" t="s">
        <v>39</v>
      </c>
      <c r="B21" s="40">
        <v>205000</v>
      </c>
      <c r="C21" t="s">
        <v>4</v>
      </c>
      <c r="D21" t="s">
        <v>56</v>
      </c>
      <c r="M21" s="24" t="s">
        <v>107</v>
      </c>
      <c r="N21" s="29">
        <f>1611/1500</f>
        <v>1.074</v>
      </c>
      <c r="O21" t="s">
        <v>121</v>
      </c>
      <c r="AD21" s="6"/>
      <c r="AE21" s="6"/>
      <c r="AF21" s="6"/>
    </row>
    <row r="22" spans="1:32" ht="15.75">
      <c r="A22" s="23" t="s">
        <v>80</v>
      </c>
      <c r="B22" s="13">
        <v>0</v>
      </c>
      <c r="C22" s="20">
        <f>IF(B22&gt;0,B22,B26)</f>
        <v>0.8555</v>
      </c>
      <c r="D22" s="31" t="s">
        <v>95</v>
      </c>
      <c r="M22" s="46" t="s">
        <v>99</v>
      </c>
      <c r="N22" s="26">
        <v>0.75</v>
      </c>
      <c r="O22" t="s">
        <v>88</v>
      </c>
      <c r="AD22" s="6"/>
      <c r="AE22" s="6"/>
      <c r="AF22" s="6"/>
    </row>
    <row r="23" spans="3:32" ht="15.75">
      <c r="C23" s="12">
        <f>IF(B22&gt;B26,"this limit should be &lt;= rs !!!","")</f>
      </c>
      <c r="M23" s="46" t="s">
        <v>100</v>
      </c>
      <c r="N23" s="26">
        <v>15</v>
      </c>
      <c r="O23" t="s">
        <v>89</v>
      </c>
      <c r="AD23" s="6"/>
      <c r="AE23" s="6"/>
      <c r="AF23" s="6"/>
    </row>
    <row r="24" spans="1:32" ht="15.75">
      <c r="A24" s="24" t="s">
        <v>74</v>
      </c>
      <c r="B24" s="6">
        <f>MAX(B11,B12/2)</f>
        <v>0.15</v>
      </c>
      <c r="C24" t="s">
        <v>21</v>
      </c>
      <c r="D24" t="s">
        <v>103</v>
      </c>
      <c r="M24" s="41" t="s">
        <v>90</v>
      </c>
      <c r="N24" s="26">
        <v>16</v>
      </c>
      <c r="O24" t="s">
        <v>91</v>
      </c>
      <c r="AD24" s="6"/>
      <c r="AE24" s="6"/>
      <c r="AF24" s="6"/>
    </row>
    <row r="25" spans="1:32" ht="15.75">
      <c r="A25" s="24" t="s">
        <v>71</v>
      </c>
      <c r="B25" s="6">
        <f>IF(B24=B12/2,(4*B12+PI()*B8)/(2*PI())-B8/2,B24)</f>
        <v>0.15</v>
      </c>
      <c r="C25" t="s">
        <v>21</v>
      </c>
      <c r="D25" t="s">
        <v>105</v>
      </c>
      <c r="AD25" s="6"/>
      <c r="AE25" s="6"/>
      <c r="AF25" s="6"/>
    </row>
    <row r="26" spans="1:32" ht="15.75">
      <c r="A26" s="24" t="s">
        <v>72</v>
      </c>
      <c r="B26" s="6">
        <f>MAX(B9,B10*N21/2)</f>
        <v>0.8555</v>
      </c>
      <c r="C26" t="s">
        <v>21</v>
      </c>
      <c r="D26" t="s">
        <v>106</v>
      </c>
      <c r="AD26" s="6"/>
      <c r="AE26" s="6"/>
      <c r="AF26" s="6"/>
    </row>
    <row r="27" spans="1:4" ht="15.75">
      <c r="A27" s="24" t="s">
        <v>73</v>
      </c>
      <c r="B27" s="6">
        <f>B25+N20*B8</f>
        <v>0.273</v>
      </c>
      <c r="C27" t="s">
        <v>21</v>
      </c>
      <c r="D27" t="s">
        <v>70</v>
      </c>
    </row>
    <row r="28" spans="1:2" ht="12.75">
      <c r="A28" s="24"/>
      <c r="B28" s="6"/>
    </row>
    <row r="29" spans="1:2" ht="12.75">
      <c r="A29" s="32" t="s">
        <v>118</v>
      </c>
      <c r="B29" s="6"/>
    </row>
    <row r="30" spans="1:4" ht="15.75">
      <c r="A30" s="53" t="s">
        <v>119</v>
      </c>
      <c r="B30" s="57">
        <f>L73</f>
        <v>0.1769477977982553</v>
      </c>
      <c r="C30" s="33" t="s">
        <v>17</v>
      </c>
      <c r="D30" t="s">
        <v>125</v>
      </c>
    </row>
    <row r="31" spans="1:4" ht="14.25">
      <c r="A31" s="53" t="s">
        <v>114</v>
      </c>
      <c r="B31" s="54">
        <f>2*PI()*(N12*C22+O12*(B26-C22))/(B13-B24)</f>
        <v>0.2444215235484893</v>
      </c>
      <c r="C31" s="33" t="s">
        <v>17</v>
      </c>
      <c r="D31" t="s">
        <v>120</v>
      </c>
    </row>
    <row r="32" spans="1:11" ht="14.25">
      <c r="A32" s="53" t="s">
        <v>115</v>
      </c>
      <c r="B32" s="54">
        <f>IF(P80&gt;0.01,"     --------",L77)</f>
        <v>0.2444215235484893</v>
      </c>
      <c r="C32" s="33" t="s">
        <v>17</v>
      </c>
      <c r="D32" t="s">
        <v>126</v>
      </c>
      <c r="K32" s="12">
        <f>IF($P$80&gt;0.001,"attention, iteration has still to be launched !!!!! (see blue button)","")</f>
      </c>
    </row>
    <row r="33" spans="1:32" ht="14.25">
      <c r="A33" s="55" t="s">
        <v>116</v>
      </c>
      <c r="B33" s="56">
        <f>IF(P80&gt;0.01,"     --------",A77)</f>
        <v>0.04092615273369921</v>
      </c>
      <c r="C33" s="33" t="s">
        <v>117</v>
      </c>
      <c r="D33" t="s">
        <v>113</v>
      </c>
      <c r="H33" s="85" t="str">
        <f>IF($P$80&lt;0.001,"OK, iteration compleated","")</f>
        <v>OK, iteration compleated</v>
      </c>
      <c r="L33" s="66" t="s">
        <v>45</v>
      </c>
      <c r="M33" s="67" t="s">
        <v>46</v>
      </c>
      <c r="N33" s="67" t="s">
        <v>48</v>
      </c>
      <c r="O33" s="68" t="s">
        <v>47</v>
      </c>
      <c r="U33" s="6"/>
      <c r="AF33" s="6"/>
    </row>
    <row r="34" spans="12:32" ht="12.75">
      <c r="L34" s="82" t="s">
        <v>31</v>
      </c>
      <c r="M34" s="83" t="s">
        <v>32</v>
      </c>
      <c r="N34" s="78" t="s">
        <v>93</v>
      </c>
      <c r="O34" s="79" t="s">
        <v>92</v>
      </c>
      <c r="U34" s="6"/>
      <c r="AF34" s="6"/>
    </row>
    <row r="35" spans="1:32" ht="12.75">
      <c r="A35" s="66" t="s">
        <v>75</v>
      </c>
      <c r="B35" s="60" t="s">
        <v>67</v>
      </c>
      <c r="C35" s="61"/>
      <c r="D35" s="61"/>
      <c r="E35" s="61"/>
      <c r="F35" s="61"/>
      <c r="G35" s="62"/>
      <c r="H35" s="60" t="s">
        <v>68</v>
      </c>
      <c r="I35" s="61"/>
      <c r="J35" s="61"/>
      <c r="K35" s="62"/>
      <c r="L35" s="80" t="s">
        <v>33</v>
      </c>
      <c r="M35" s="81"/>
      <c r="N35" s="78" t="s">
        <v>94</v>
      </c>
      <c r="O35" s="79" t="s">
        <v>79</v>
      </c>
      <c r="U35" s="6"/>
      <c r="AF35" s="6"/>
    </row>
    <row r="36" spans="1:32" ht="15.75">
      <c r="A36" s="75" t="s">
        <v>12</v>
      </c>
      <c r="B36" s="72" t="s">
        <v>25</v>
      </c>
      <c r="C36" s="73" t="s">
        <v>26</v>
      </c>
      <c r="D36" s="73" t="s">
        <v>27</v>
      </c>
      <c r="E36" s="69" t="s">
        <v>22</v>
      </c>
      <c r="F36" s="73" t="s">
        <v>28</v>
      </c>
      <c r="G36" s="74" t="s">
        <v>23</v>
      </c>
      <c r="H36" s="72" t="s">
        <v>25</v>
      </c>
      <c r="I36" s="73" t="s">
        <v>29</v>
      </c>
      <c r="J36" s="73" t="s">
        <v>30</v>
      </c>
      <c r="K36" s="74" t="s">
        <v>24</v>
      </c>
      <c r="L36" s="72" t="s">
        <v>131</v>
      </c>
      <c r="M36" s="73" t="s">
        <v>132</v>
      </c>
      <c r="N36" s="73" t="s">
        <v>128</v>
      </c>
      <c r="O36" s="74" t="s">
        <v>129</v>
      </c>
      <c r="U36" s="6"/>
      <c r="AF36" s="6"/>
    </row>
    <row r="37" spans="1:32" ht="5.25" customHeight="1">
      <c r="A37" s="42"/>
      <c r="B37" s="59"/>
      <c r="C37" s="76"/>
      <c r="D37" s="76"/>
      <c r="E37" s="76"/>
      <c r="F37" s="76"/>
      <c r="G37" s="77"/>
      <c r="H37" s="59"/>
      <c r="I37" s="76"/>
      <c r="J37" s="76"/>
      <c r="K37" s="44"/>
      <c r="L37" s="59"/>
      <c r="M37" s="43"/>
      <c r="N37" s="58"/>
      <c r="O37" s="35"/>
      <c r="U37" s="6"/>
      <c r="AF37" s="6"/>
    </row>
    <row r="38" spans="1:32" ht="12.75">
      <c r="A38" s="63" t="s">
        <v>49</v>
      </c>
      <c r="B38" s="63" t="s">
        <v>21</v>
      </c>
      <c r="C38" s="64" t="s">
        <v>21</v>
      </c>
      <c r="D38" s="64" t="s">
        <v>21</v>
      </c>
      <c r="E38" s="64" t="s">
        <v>49</v>
      </c>
      <c r="F38" s="64" t="s">
        <v>50</v>
      </c>
      <c r="G38" s="65" t="s">
        <v>50</v>
      </c>
      <c r="H38" s="63" t="s">
        <v>21</v>
      </c>
      <c r="I38" s="64" t="s">
        <v>21</v>
      </c>
      <c r="J38" s="64" t="s">
        <v>21</v>
      </c>
      <c r="K38" s="65" t="s">
        <v>50</v>
      </c>
      <c r="L38" s="63" t="s">
        <v>17</v>
      </c>
      <c r="M38" s="64" t="s">
        <v>17</v>
      </c>
      <c r="N38" s="64" t="s">
        <v>17</v>
      </c>
      <c r="O38" s="65" t="s">
        <v>17</v>
      </c>
      <c r="U38" s="6"/>
      <c r="AB38" s="3" t="s">
        <v>12</v>
      </c>
      <c r="AC38" t="s">
        <v>20</v>
      </c>
      <c r="AD38" t="s">
        <v>19</v>
      </c>
      <c r="AE38" t="s">
        <v>18</v>
      </c>
      <c r="AF38" s="6" t="s">
        <v>78</v>
      </c>
    </row>
    <row r="39" spans="21:32" ht="12.75">
      <c r="U39" s="6"/>
      <c r="AF39" s="6" t="s">
        <v>79</v>
      </c>
    </row>
    <row r="40" spans="1:32" ht="12.75">
      <c r="A40" s="10">
        <v>1E-08</v>
      </c>
      <c r="B40" s="6">
        <f aca="true" t="shared" si="0" ref="B40:B70">MIN(MAX($A40/$N$16,$B$27),$C$22)</f>
        <v>0.273</v>
      </c>
      <c r="C40" s="6">
        <f aca="true" t="shared" si="1" ref="C40:C70">MIN(MAX($A40/$N$15,$B$27),$C$22)</f>
        <v>0.273</v>
      </c>
      <c r="D40" s="6">
        <f aca="true" t="shared" si="2" ref="D40:D70">MIN(MAX($A40/$N$14,$B$27),$C$22)</f>
        <v>0.273</v>
      </c>
      <c r="E40" s="10">
        <f aca="true" t="shared" si="3" ref="E40:E70">A40/$B$27</f>
        <v>3.663003663003663E-08</v>
      </c>
      <c r="F40" s="10">
        <f aca="true" t="shared" si="4" ref="F40:F70">IF(E40&lt;$N$14,$N$8*E40,IF(E40&lt;$N$15,$N$11,IF(E40&lt;$N$16,$N$10*(E40+$N$13),$N$12)))</f>
        <v>3.381269832247017E-07</v>
      </c>
      <c r="G40" s="10">
        <f aca="true" t="shared" si="5" ref="G40:G70">($N$12*(B40-$B$27)+$N$10*($A40*LN(C40/B40)+$N$13*(C40-B40))+$N$11*(D40-C40)+$N$8*$A40*LN($C$22/D40))/($C$22-$B$27)</f>
        <v>1.8100648691540755E-07</v>
      </c>
      <c r="H40" s="6">
        <f aca="true" t="shared" si="6" ref="H40:H70">MIN(MAX($A40/$O$16,$C$22),$B$26)</f>
        <v>0.8555</v>
      </c>
      <c r="I40" s="6">
        <f aca="true" t="shared" si="7" ref="I40:I70">MIN(MAX($A40/$O$15,$C$22),$B$26)</f>
        <v>0.8555</v>
      </c>
      <c r="J40" s="6">
        <f aca="true" t="shared" si="8" ref="J40:J70">MIN(MAX($A40/$N$14,$C$22),$B$26)</f>
        <v>0.8555</v>
      </c>
      <c r="K40" s="10">
        <f aca="true" t="shared" si="9" ref="K40:K70">($O$12*(H40-$C$22)+$O$10*($A40*LN(I40/H40)+$O$13*(I40-H40))+$N$11*(J40-I40)+$N$8*$A40*LN($B$26/J40))/IF($B$26=$C$22,1,$B$26-$C$22)</f>
        <v>0</v>
      </c>
      <c r="L40" s="6">
        <f aca="true" t="shared" si="10" ref="L40:L70">2*PI()*(F40*$B$27+G40*($C$22-$B$27)+K40*($B$26-$C$22))/($B$13-$B$24)</f>
        <v>1.7623661465222696E-06</v>
      </c>
      <c r="M40" s="6">
        <f aca="true" t="shared" si="11" ref="M40:M70">2*PI()/($B$13-$B$24)*(MIN($N$10*$A40*(1+LN($C$22/MIN(MAX($A40/$N$12*$N$10,$B$25+$N$20*$B$8),$C$22))),$N$12*$C$22)+$O$12*MAX(0,MIN($A40*$O$10/$O$12,$B$26)-$C$22)+$A40*$O$10*LN($B$26/MAX($C$22,MIN($A40*$O$10/$O$12,$B$26))))</f>
        <v>1.6275765149390262E-07</v>
      </c>
      <c r="N40" s="6">
        <f aca="true" t="shared" si="12" ref="N40:N70">MIN($B$31*(A40/1.5*$B$8/$B$26*$B$21/$B$20)^(2/3),$B$31)</f>
        <v>1.3923885602961394E-05</v>
      </c>
      <c r="O40" s="6">
        <f aca="true" t="shared" si="13" ref="O40:O70">$B$8*(PI()*(2*$B$25+$B$8))*$N$22*SQRT($B$14)/(1+$N$23*1000*A40*$B$8/(16+$B$17))</f>
        <v>0.6289257704213921</v>
      </c>
      <c r="U40" s="6"/>
      <c r="AB40" s="10">
        <f>A40</f>
        <v>1E-08</v>
      </c>
      <c r="AC40" s="6">
        <f aca="true" t="shared" si="14" ref="AC40:AC70">L40/($B$8*PI()*(2*$B$25+$B$8)*SQRT($B$14))</f>
        <v>2.101637687622767E-06</v>
      </c>
      <c r="AD40" s="6">
        <f aca="true" t="shared" si="15" ref="AD40:AD70">M40/($B$8*PI()*(2*$B$25+$B$8)*SQRT($B$14))</f>
        <v>1.940899823816693E-07</v>
      </c>
      <c r="AE40" s="6">
        <f aca="true" t="shared" si="16" ref="AE40:AE70">N40/($B$8*PI()*(2*$B$25+$B$8)*SQRT($B$14))</f>
        <v>1.660436044977215E-05</v>
      </c>
      <c r="AF40" s="6">
        <f aca="true" t="shared" si="17" ref="AF40:AF70">O40/($B$8*PI()*(2*$B$25+$B$8)*SQRT($B$14))</f>
        <v>0.7499997117188608</v>
      </c>
    </row>
    <row r="41" spans="1:32" ht="12.75">
      <c r="A41" s="10">
        <f>A40+$A$70/400</f>
        <v>0.00010744115092596044</v>
      </c>
      <c r="B41" s="6">
        <f t="shared" si="0"/>
        <v>0.273</v>
      </c>
      <c r="C41" s="6">
        <f t="shared" si="1"/>
        <v>0.273</v>
      </c>
      <c r="D41" s="6">
        <f t="shared" si="2"/>
        <v>0.273</v>
      </c>
      <c r="E41" s="10">
        <f t="shared" si="3"/>
        <v>0.00039355732939912245</v>
      </c>
      <c r="F41" s="10">
        <f t="shared" si="4"/>
        <v>0.003632875223678487</v>
      </c>
      <c r="G41" s="10">
        <f t="shared" si="5"/>
        <v>0.0019447545279256187</v>
      </c>
      <c r="H41" s="6">
        <f t="shared" si="6"/>
        <v>0.8555</v>
      </c>
      <c r="I41" s="6">
        <f t="shared" si="7"/>
        <v>0.8555</v>
      </c>
      <c r="J41" s="6">
        <f t="shared" si="8"/>
        <v>0.8555</v>
      </c>
      <c r="K41" s="10">
        <f t="shared" si="9"/>
        <v>0</v>
      </c>
      <c r="L41" s="6">
        <f t="shared" si="10"/>
        <v>0.01893506471353025</v>
      </c>
      <c r="M41" s="6">
        <f t="shared" si="11"/>
        <v>0.001748686939851126</v>
      </c>
      <c r="N41" s="6">
        <f t="shared" si="12"/>
        <v>0.006779654274730652</v>
      </c>
      <c r="O41" s="6">
        <f t="shared" si="13"/>
        <v>0.6263393750805306</v>
      </c>
      <c r="U41" s="6"/>
      <c r="AB41" s="10">
        <f aca="true" t="shared" si="18" ref="AB41:AB74">A41</f>
        <v>0.00010744115092596044</v>
      </c>
      <c r="AC41" s="6">
        <f t="shared" si="14"/>
        <v>0.022580237198756424</v>
      </c>
      <c r="AD41" s="6">
        <f t="shared" si="15"/>
        <v>0.002085325109028593</v>
      </c>
      <c r="AE41" s="6">
        <f t="shared" si="16"/>
        <v>0.008084799495804824</v>
      </c>
      <c r="AF41" s="6">
        <f t="shared" si="17"/>
        <v>0.7469154117088017</v>
      </c>
    </row>
    <row r="42" spans="1:32" ht="12.75">
      <c r="A42" s="10">
        <f aca="true" t="shared" si="19" ref="A42:A50">A41+$A$70/400</f>
        <v>0.00021487230185192089</v>
      </c>
      <c r="B42" s="6">
        <f t="shared" si="0"/>
        <v>0.273</v>
      </c>
      <c r="C42" s="6">
        <f t="shared" si="1"/>
        <v>0.273</v>
      </c>
      <c r="D42" s="6">
        <f t="shared" si="2"/>
        <v>0.273</v>
      </c>
      <c r="E42" s="10">
        <f t="shared" si="3"/>
        <v>0.0007870780287616149</v>
      </c>
      <c r="F42" s="10">
        <f t="shared" si="4"/>
        <v>0.007265412320373749</v>
      </c>
      <c r="G42" s="10">
        <f t="shared" si="5"/>
        <v>0.0038893280493643226</v>
      </c>
      <c r="H42" s="6">
        <f t="shared" si="6"/>
        <v>0.8555</v>
      </c>
      <c r="I42" s="6">
        <f t="shared" si="7"/>
        <v>0.8555</v>
      </c>
      <c r="J42" s="6">
        <f t="shared" si="8"/>
        <v>0.8555</v>
      </c>
      <c r="K42" s="10">
        <f t="shared" si="9"/>
        <v>0</v>
      </c>
      <c r="L42" s="6">
        <f t="shared" si="10"/>
        <v>0.03786836706091398</v>
      </c>
      <c r="M42" s="6">
        <f t="shared" si="11"/>
        <v>0.0034972111220507585</v>
      </c>
      <c r="N42" s="6">
        <f t="shared" si="12"/>
        <v>0.01076169643594961</v>
      </c>
      <c r="O42" s="6">
        <f t="shared" si="13"/>
        <v>0.623774165209156</v>
      </c>
      <c r="U42" s="6"/>
      <c r="AB42" s="10">
        <f t="shared" si="18"/>
        <v>0.00021487230185192089</v>
      </c>
      <c r="AC42" s="6">
        <f t="shared" si="14"/>
        <v>0.04515837275982523</v>
      </c>
      <c r="AD42" s="6">
        <f t="shared" si="15"/>
        <v>0.004170456128074805</v>
      </c>
      <c r="AE42" s="6">
        <f t="shared" si="16"/>
        <v>0.012833421055652078</v>
      </c>
      <c r="AF42" s="6">
        <f t="shared" si="17"/>
        <v>0.7438563755641382</v>
      </c>
    </row>
    <row r="43" spans="1:32" ht="12.75">
      <c r="A43" s="10">
        <f t="shared" si="19"/>
        <v>0.00032230345277788134</v>
      </c>
      <c r="B43" s="6">
        <f t="shared" si="0"/>
        <v>0.273</v>
      </c>
      <c r="C43" s="6">
        <f t="shared" si="1"/>
        <v>0.273</v>
      </c>
      <c r="D43" s="6">
        <f t="shared" si="2"/>
        <v>0.2799089451084962</v>
      </c>
      <c r="E43" s="10">
        <f t="shared" si="3"/>
        <v>0.0011805987281241074</v>
      </c>
      <c r="F43" s="10">
        <f t="shared" si="4"/>
        <v>0.010628957176436927</v>
      </c>
      <c r="G43" s="10">
        <f t="shared" si="5"/>
        <v>0.005832319621917335</v>
      </c>
      <c r="H43" s="6">
        <f t="shared" si="6"/>
        <v>0.8555</v>
      </c>
      <c r="I43" s="6">
        <f t="shared" si="7"/>
        <v>0.8555</v>
      </c>
      <c r="J43" s="6">
        <f t="shared" si="8"/>
        <v>0.8555</v>
      </c>
      <c r="K43" s="10">
        <f t="shared" si="9"/>
        <v>0</v>
      </c>
      <c r="L43" s="6">
        <f t="shared" si="10"/>
        <v>0.056138981703166634</v>
      </c>
      <c r="M43" s="6">
        <f t="shared" si="11"/>
        <v>0.00524573530425039</v>
      </c>
      <c r="N43" s="6">
        <f t="shared" si="12"/>
        <v>0.014101665818643402</v>
      </c>
      <c r="O43" s="6">
        <f t="shared" si="13"/>
        <v>0.621229881569969</v>
      </c>
      <c r="U43" s="6"/>
      <c r="AB43" s="10">
        <f t="shared" si="18"/>
        <v>0.00032230345277788134</v>
      </c>
      <c r="AC43" s="6">
        <f t="shared" si="14"/>
        <v>0.06694624719441017</v>
      </c>
      <c r="AD43" s="6">
        <f t="shared" si="15"/>
        <v>0.006255587147121016</v>
      </c>
      <c r="AE43" s="6">
        <f t="shared" si="16"/>
        <v>0.016816364976827047</v>
      </c>
      <c r="AF43" s="6">
        <f t="shared" si="17"/>
        <v>0.740822294142029</v>
      </c>
    </row>
    <row r="44" spans="1:32" ht="12.75">
      <c r="A44" s="10">
        <f t="shared" si="19"/>
        <v>0.0004297346037038418</v>
      </c>
      <c r="B44" s="6">
        <f t="shared" si="0"/>
        <v>0.273</v>
      </c>
      <c r="C44" s="6">
        <f t="shared" si="1"/>
        <v>0.273</v>
      </c>
      <c r="D44" s="6">
        <f t="shared" si="2"/>
        <v>0.37320903193133553</v>
      </c>
      <c r="E44" s="10">
        <f t="shared" si="3"/>
        <v>0.0015741194274865998</v>
      </c>
      <c r="F44" s="10">
        <f t="shared" si="4"/>
        <v>0.010628957176436927</v>
      </c>
      <c r="G44" s="10">
        <f t="shared" si="5"/>
        <v>0.007477742758461638</v>
      </c>
      <c r="H44" s="6">
        <f t="shared" si="6"/>
        <v>0.8555</v>
      </c>
      <c r="I44" s="6">
        <f t="shared" si="7"/>
        <v>0.8555</v>
      </c>
      <c r="J44" s="6">
        <f t="shared" si="8"/>
        <v>0.8555</v>
      </c>
      <c r="K44" s="10">
        <f t="shared" si="9"/>
        <v>0</v>
      </c>
      <c r="L44" s="6">
        <f t="shared" si="10"/>
        <v>0.06468107441529941</v>
      </c>
      <c r="M44" s="6">
        <f t="shared" si="11"/>
        <v>0.006994259486450023</v>
      </c>
      <c r="N44" s="6">
        <f t="shared" si="12"/>
        <v>0.017082863230257005</v>
      </c>
      <c r="O44" s="6">
        <f t="shared" si="13"/>
        <v>0.6187062691380518</v>
      </c>
      <c r="U44" s="6"/>
      <c r="AB44" s="10">
        <f t="shared" si="18"/>
        <v>0.0004297346037038418</v>
      </c>
      <c r="AC44" s="6">
        <f t="shared" si="14"/>
        <v>0.07713277058537067</v>
      </c>
      <c r="AD44" s="6">
        <f t="shared" si="15"/>
        <v>0.008340718166167228</v>
      </c>
      <c r="AE44" s="6">
        <f t="shared" si="16"/>
        <v>0.020371470053518564</v>
      </c>
      <c r="AF44" s="6">
        <f t="shared" si="17"/>
        <v>0.7378128633229359</v>
      </c>
    </row>
    <row r="45" spans="1:32" ht="12.75">
      <c r="A45" s="10">
        <f t="shared" si="19"/>
        <v>0.0005371657546298023</v>
      </c>
      <c r="B45" s="6">
        <f t="shared" si="0"/>
        <v>0.273</v>
      </c>
      <c r="C45" s="6">
        <f t="shared" si="1"/>
        <v>0.273</v>
      </c>
      <c r="D45" s="6">
        <f t="shared" si="2"/>
        <v>0.4665091187541749</v>
      </c>
      <c r="E45" s="10">
        <f t="shared" si="3"/>
        <v>0.0019676401268490925</v>
      </c>
      <c r="F45" s="10">
        <f t="shared" si="4"/>
        <v>0.010628957176436927</v>
      </c>
      <c r="G45" s="10">
        <f t="shared" si="5"/>
        <v>0.008693013073449782</v>
      </c>
      <c r="H45" s="6">
        <f t="shared" si="6"/>
        <v>0.8555</v>
      </c>
      <c r="I45" s="6">
        <f t="shared" si="7"/>
        <v>0.8555</v>
      </c>
      <c r="J45" s="6">
        <f t="shared" si="8"/>
        <v>0.8555</v>
      </c>
      <c r="K45" s="10">
        <f t="shared" si="9"/>
        <v>0</v>
      </c>
      <c r="L45" s="6">
        <f t="shared" si="10"/>
        <v>0.07099006051764235</v>
      </c>
      <c r="M45" s="6">
        <f t="shared" si="11"/>
        <v>0.008742783668649655</v>
      </c>
      <c r="N45" s="6">
        <f t="shared" si="12"/>
        <v>0.019822845299537897</v>
      </c>
      <c r="O45" s="6">
        <f t="shared" si="13"/>
        <v>0.6162030770156571</v>
      </c>
      <c r="U45" s="6"/>
      <c r="AB45" s="10">
        <f t="shared" si="18"/>
        <v>0.0005371657546298023</v>
      </c>
      <c r="AC45" s="6">
        <f t="shared" si="14"/>
        <v>0.0846562939970845</v>
      </c>
      <c r="AD45" s="6">
        <f t="shared" si="15"/>
        <v>0.01042584918521344</v>
      </c>
      <c r="AE45" s="6">
        <f t="shared" si="16"/>
        <v>0.023638923636631618</v>
      </c>
      <c r="AF45" s="6">
        <f t="shared" si="17"/>
        <v>0.7348277839090092</v>
      </c>
    </row>
    <row r="46" spans="1:32" ht="12.75">
      <c r="A46" s="10">
        <f t="shared" si="19"/>
        <v>0.0006445969055557627</v>
      </c>
      <c r="B46" s="6">
        <f t="shared" si="0"/>
        <v>0.273</v>
      </c>
      <c r="C46" s="6">
        <f t="shared" si="1"/>
        <v>0.273</v>
      </c>
      <c r="D46" s="6">
        <f t="shared" si="2"/>
        <v>0.5598092055770143</v>
      </c>
      <c r="E46" s="10">
        <f t="shared" si="3"/>
        <v>0.002361160826211585</v>
      </c>
      <c r="F46" s="10">
        <f t="shared" si="4"/>
        <v>0.010628957176436927</v>
      </c>
      <c r="G46" s="10">
        <f t="shared" si="5"/>
        <v>0.009565490904889017</v>
      </c>
      <c r="H46" s="6">
        <f t="shared" si="6"/>
        <v>0.8555</v>
      </c>
      <c r="I46" s="6">
        <f t="shared" si="7"/>
        <v>0.8555</v>
      </c>
      <c r="J46" s="6">
        <f t="shared" si="8"/>
        <v>0.8555</v>
      </c>
      <c r="K46" s="10">
        <f t="shared" si="9"/>
        <v>0</v>
      </c>
      <c r="L46" s="6">
        <f t="shared" si="10"/>
        <v>0.07551946475410322</v>
      </c>
      <c r="M46" s="6">
        <f t="shared" si="11"/>
        <v>0.010491307850849289</v>
      </c>
      <c r="N46" s="6">
        <f t="shared" si="12"/>
        <v>0.022384767643825805</v>
      </c>
      <c r="O46" s="6">
        <f t="shared" si="13"/>
        <v>0.6137200583490525</v>
      </c>
      <c r="U46" s="6"/>
      <c r="AB46" s="10">
        <f t="shared" si="18"/>
        <v>0.0006445969055557627</v>
      </c>
      <c r="AC46" s="6">
        <f t="shared" si="14"/>
        <v>0.09005764981897704</v>
      </c>
      <c r="AD46" s="6">
        <f t="shared" si="15"/>
        <v>0.012510980204259652</v>
      </c>
      <c r="AE46" s="6">
        <f t="shared" si="16"/>
        <v>0.026694039375289677</v>
      </c>
      <c r="AF46" s="6">
        <f t="shared" si="17"/>
        <v>0.7318667615249236</v>
      </c>
    </row>
    <row r="47" spans="1:32" ht="12.75">
      <c r="A47" s="10">
        <f t="shared" si="19"/>
        <v>0.0007520280564817232</v>
      </c>
      <c r="B47" s="6">
        <f t="shared" si="0"/>
        <v>0.273</v>
      </c>
      <c r="C47" s="6">
        <f t="shared" si="1"/>
        <v>0.273</v>
      </c>
      <c r="D47" s="6">
        <f t="shared" si="2"/>
        <v>0.6531092923998537</v>
      </c>
      <c r="E47" s="10">
        <f t="shared" si="3"/>
        <v>0.0027546815255740775</v>
      </c>
      <c r="F47" s="10">
        <f t="shared" si="4"/>
        <v>0.010628957176436927</v>
      </c>
      <c r="G47" s="10">
        <f t="shared" si="5"/>
        <v>0.010152901516473885</v>
      </c>
      <c r="H47" s="6">
        <f t="shared" si="6"/>
        <v>0.8555</v>
      </c>
      <c r="I47" s="6">
        <f t="shared" si="7"/>
        <v>0.8555</v>
      </c>
      <c r="J47" s="6">
        <f t="shared" si="8"/>
        <v>0.8555</v>
      </c>
      <c r="K47" s="10">
        <f t="shared" si="9"/>
        <v>0</v>
      </c>
      <c r="L47" s="6">
        <f t="shared" si="10"/>
        <v>0.07856896356860678</v>
      </c>
      <c r="M47" s="6">
        <f t="shared" si="11"/>
        <v>0.01223983203304892</v>
      </c>
      <c r="N47" s="6">
        <f t="shared" si="12"/>
        <v>0.02480750811797403</v>
      </c>
      <c r="O47" s="6">
        <f t="shared" si="13"/>
        <v>0.6112569702473718</v>
      </c>
      <c r="U47" s="6"/>
      <c r="AB47" s="10">
        <f t="shared" si="18"/>
        <v>0.0007520280564817232</v>
      </c>
      <c r="AC47" s="6">
        <f t="shared" si="14"/>
        <v>0.09369420494094678</v>
      </c>
      <c r="AD47" s="6">
        <f t="shared" si="15"/>
        <v>0.014596111223305864</v>
      </c>
      <c r="AE47" s="6">
        <f t="shared" si="16"/>
        <v>0.029583179465642984</v>
      </c>
      <c r="AF47" s="6">
        <f t="shared" si="17"/>
        <v>0.7289295065211082</v>
      </c>
    </row>
    <row r="48" spans="1:32" ht="12.75">
      <c r="A48" s="10">
        <f t="shared" si="19"/>
        <v>0.0008594592074076837</v>
      </c>
      <c r="B48" s="6">
        <f t="shared" si="0"/>
        <v>0.273</v>
      </c>
      <c r="C48" s="6">
        <f t="shared" si="1"/>
        <v>0.273</v>
      </c>
      <c r="D48" s="6">
        <f t="shared" si="2"/>
        <v>0.746409379222693</v>
      </c>
      <c r="E48" s="10">
        <f t="shared" si="3"/>
        <v>0.0031482022249365704</v>
      </c>
      <c r="F48" s="10">
        <f t="shared" si="4"/>
        <v>0.010628957176436927</v>
      </c>
      <c r="G48" s="10">
        <f t="shared" si="5"/>
        <v>0.01049627283571035</v>
      </c>
      <c r="H48" s="6">
        <f t="shared" si="6"/>
        <v>0.8555</v>
      </c>
      <c r="I48" s="6">
        <f t="shared" si="7"/>
        <v>0.8555</v>
      </c>
      <c r="J48" s="6">
        <f t="shared" si="8"/>
        <v>0.8555</v>
      </c>
      <c r="K48" s="10">
        <f t="shared" si="9"/>
        <v>0</v>
      </c>
      <c r="L48" s="6">
        <f t="shared" si="10"/>
        <v>0.08035155041721842</v>
      </c>
      <c r="M48" s="6">
        <f t="shared" si="11"/>
        <v>0.013988356215248554</v>
      </c>
      <c r="N48" s="6">
        <f t="shared" si="12"/>
        <v>0.027117144720053048</v>
      </c>
      <c r="O48" s="6">
        <f t="shared" si="13"/>
        <v>0.608813573703409</v>
      </c>
      <c r="U48" s="6"/>
      <c r="AB48" s="10">
        <f t="shared" si="18"/>
        <v>0.0008594592074076837</v>
      </c>
      <c r="AC48" s="6">
        <f t="shared" si="14"/>
        <v>0.09581995600005315</v>
      </c>
      <c r="AD48" s="6">
        <f t="shared" si="15"/>
        <v>0.016681242242352075</v>
      </c>
      <c r="AE48" s="6">
        <f t="shared" si="16"/>
        <v>0.03233744215800168</v>
      </c>
      <c r="AF48" s="6">
        <f t="shared" si="17"/>
        <v>0.7260157338792922</v>
      </c>
    </row>
    <row r="49" spans="1:32" ht="12.75">
      <c r="A49" s="10">
        <f t="shared" si="19"/>
        <v>0.0009668903583336442</v>
      </c>
      <c r="B49" s="6">
        <f t="shared" si="0"/>
        <v>0.273</v>
      </c>
      <c r="C49" s="6">
        <f t="shared" si="1"/>
        <v>0.273</v>
      </c>
      <c r="D49" s="6">
        <f t="shared" si="2"/>
        <v>0.8397094660455324</v>
      </c>
      <c r="E49" s="10">
        <f t="shared" si="3"/>
        <v>0.003541722924299063</v>
      </c>
      <c r="F49" s="10">
        <f t="shared" si="4"/>
        <v>0.010628957176436927</v>
      </c>
      <c r="G49" s="10">
        <f t="shared" si="5"/>
        <v>0.010626281540826813</v>
      </c>
      <c r="H49" s="6">
        <f t="shared" si="6"/>
        <v>0.8555</v>
      </c>
      <c r="I49" s="6">
        <f t="shared" si="7"/>
        <v>0.8555</v>
      </c>
      <c r="J49" s="6">
        <f t="shared" si="8"/>
        <v>0.8555</v>
      </c>
      <c r="K49" s="10">
        <f t="shared" si="9"/>
        <v>0</v>
      </c>
      <c r="L49" s="6">
        <f t="shared" si="10"/>
        <v>0.08102648100973552</v>
      </c>
      <c r="M49" s="6">
        <f t="shared" si="11"/>
        <v>0.015736880397448187</v>
      </c>
      <c r="N49" s="6">
        <f t="shared" si="12"/>
        <v>0.029332242459784833</v>
      </c>
      <c r="O49" s="6">
        <f t="shared" si="13"/>
        <v>0.6063896335163076</v>
      </c>
      <c r="U49" s="6"/>
      <c r="AB49" s="10">
        <f t="shared" si="18"/>
        <v>0.0009668903583336442</v>
      </c>
      <c r="AC49" s="6">
        <f t="shared" si="14"/>
        <v>0.09662481688129658</v>
      </c>
      <c r="AD49" s="6">
        <f t="shared" si="15"/>
        <v>0.018766373261398288</v>
      </c>
      <c r="AE49" s="6">
        <f t="shared" si="16"/>
        <v>0.034978966395615325</v>
      </c>
      <c r="AF49" s="6">
        <f t="shared" si="17"/>
        <v>0.7231251631203108</v>
      </c>
    </row>
    <row r="50" spans="1:32" ht="12.75">
      <c r="A50" s="10">
        <f t="shared" si="19"/>
        <v>0.0010743215092596046</v>
      </c>
      <c r="B50" s="6">
        <f t="shared" si="0"/>
        <v>0.273</v>
      </c>
      <c r="C50" s="6">
        <f t="shared" si="1"/>
        <v>0.273</v>
      </c>
      <c r="D50" s="6">
        <f t="shared" si="2"/>
        <v>0.8555</v>
      </c>
      <c r="E50" s="10">
        <f t="shared" si="3"/>
        <v>0.003935243623661555</v>
      </c>
      <c r="F50" s="10">
        <f t="shared" si="4"/>
        <v>0.010628957176436927</v>
      </c>
      <c r="G50" s="10">
        <f t="shared" si="5"/>
        <v>0.010628957176436927</v>
      </c>
      <c r="H50" s="6">
        <f t="shared" si="6"/>
        <v>0.8555</v>
      </c>
      <c r="I50" s="6">
        <f t="shared" si="7"/>
        <v>0.8555</v>
      </c>
      <c r="J50" s="6">
        <f t="shared" si="8"/>
        <v>0.8555</v>
      </c>
      <c r="K50" s="10">
        <f t="shared" si="9"/>
        <v>0</v>
      </c>
      <c r="L50" s="6">
        <f t="shared" si="10"/>
        <v>0.08104037137443129</v>
      </c>
      <c r="M50" s="6">
        <f t="shared" si="11"/>
        <v>0.01748540457964782</v>
      </c>
      <c r="N50" s="6">
        <f t="shared" si="12"/>
        <v>0.031466610216781155</v>
      </c>
      <c r="O50" s="6">
        <f t="shared" si="13"/>
        <v>0.603984918216086</v>
      </c>
      <c r="U50" s="6"/>
      <c r="AB50" s="10">
        <f t="shared" si="18"/>
        <v>0.0010743215092596046</v>
      </c>
      <c r="AC50" s="6">
        <f t="shared" si="14"/>
        <v>0.0966413812677591</v>
      </c>
      <c r="AD50" s="6">
        <f t="shared" si="15"/>
        <v>0.0208515042804445</v>
      </c>
      <c r="AE50" s="6">
        <f t="shared" si="16"/>
        <v>0.0375242193932413</v>
      </c>
      <c r="AF50" s="6">
        <f t="shared" si="17"/>
        <v>0.7202575182141024</v>
      </c>
    </row>
    <row r="51" spans="1:32" ht="12.75">
      <c r="A51" s="10">
        <f>A50+($A$70-$A$50)/(68-48)</f>
        <v>0.0031692284523158333</v>
      </c>
      <c r="B51" s="6">
        <f t="shared" si="0"/>
        <v>0.273</v>
      </c>
      <c r="C51" s="6">
        <f t="shared" si="1"/>
        <v>0.41300110947736496</v>
      </c>
      <c r="D51" s="6">
        <f t="shared" si="2"/>
        <v>0.8555</v>
      </c>
      <c r="E51" s="10">
        <f t="shared" si="3"/>
        <v>0.011608895429728327</v>
      </c>
      <c r="F51" s="10">
        <f t="shared" si="4"/>
        <v>0.013983697491473783</v>
      </c>
      <c r="G51" s="10">
        <f t="shared" si="5"/>
        <v>0.010976789470825627</v>
      </c>
      <c r="H51" s="6">
        <f t="shared" si="6"/>
        <v>0.8555</v>
      </c>
      <c r="I51" s="6">
        <f t="shared" si="7"/>
        <v>0.8555</v>
      </c>
      <c r="J51" s="6">
        <f t="shared" si="8"/>
        <v>0.8555</v>
      </c>
      <c r="K51" s="10">
        <f t="shared" si="9"/>
        <v>0</v>
      </c>
      <c r="L51" s="6">
        <f t="shared" si="10"/>
        <v>0.09100841240857564</v>
      </c>
      <c r="M51" s="6">
        <f t="shared" si="11"/>
        <v>0.051581617994658074</v>
      </c>
      <c r="N51" s="6">
        <f t="shared" si="12"/>
        <v>0.06472362167492839</v>
      </c>
      <c r="O51" s="6">
        <f t="shared" si="13"/>
        <v>0.5606314484364022</v>
      </c>
      <c r="U51" s="6"/>
      <c r="AB51" s="10">
        <f t="shared" si="18"/>
        <v>0.0031692284523158333</v>
      </c>
      <c r="AC51" s="6">
        <f t="shared" si="14"/>
        <v>0.10852836102532407</v>
      </c>
      <c r="AD51" s="6">
        <f t="shared" si="15"/>
        <v>0.061511549447346506</v>
      </c>
      <c r="AE51" s="6">
        <f t="shared" si="16"/>
        <v>0.0771835085801499</v>
      </c>
      <c r="AF51" s="6">
        <f t="shared" si="17"/>
        <v>0.6685581104843326</v>
      </c>
    </row>
    <row r="52" spans="1:32" ht="12.75">
      <c r="A52" s="10">
        <f aca="true" t="shared" si="20" ref="A52:A69">A51+($A$70-$A$50)/(68-48)</f>
        <v>0.005264135395372062</v>
      </c>
      <c r="B52" s="6">
        <f t="shared" si="0"/>
        <v>0.273</v>
      </c>
      <c r="C52" s="6">
        <f t="shared" si="1"/>
        <v>0.6860009593625429</v>
      </c>
      <c r="D52" s="6">
        <f t="shared" si="2"/>
        <v>0.8555</v>
      </c>
      <c r="E52" s="10">
        <f t="shared" si="3"/>
        <v>0.019282547235795096</v>
      </c>
      <c r="F52" s="10">
        <f t="shared" si="4"/>
        <v>0.020525385666858475</v>
      </c>
      <c r="G52" s="10">
        <f t="shared" si="5"/>
        <v>0.013089366458697427</v>
      </c>
      <c r="H52" s="6">
        <f t="shared" si="6"/>
        <v>0.8555</v>
      </c>
      <c r="I52" s="6">
        <f t="shared" si="7"/>
        <v>0.8555</v>
      </c>
      <c r="J52" s="6">
        <f t="shared" si="8"/>
        <v>0.8555</v>
      </c>
      <c r="K52" s="10">
        <f t="shared" si="9"/>
        <v>0</v>
      </c>
      <c r="L52" s="6">
        <f t="shared" si="10"/>
        <v>0.11789204091463984</v>
      </c>
      <c r="M52" s="6">
        <f t="shared" si="11"/>
        <v>0.08567783140966834</v>
      </c>
      <c r="N52" s="6">
        <f t="shared" si="12"/>
        <v>0.09077755483123581</v>
      </c>
      <c r="O52" s="6">
        <f t="shared" si="13"/>
        <v>0.5230849055338875</v>
      </c>
      <c r="U52" s="6"/>
      <c r="AB52" s="10">
        <f t="shared" si="18"/>
        <v>0.005264135395372062</v>
      </c>
      <c r="AC52" s="6">
        <f t="shared" si="14"/>
        <v>0.14058733297044837</v>
      </c>
      <c r="AD52" s="6">
        <f t="shared" si="15"/>
        <v>0.10217159461424852</v>
      </c>
      <c r="AE52" s="6">
        <f t="shared" si="16"/>
        <v>0.10825306126087496</v>
      </c>
      <c r="AF52" s="6">
        <f t="shared" si="17"/>
        <v>0.6237835159657168</v>
      </c>
    </row>
    <row r="53" spans="1:32" ht="12.75">
      <c r="A53" s="10">
        <f t="shared" si="20"/>
        <v>0.00735904233842829</v>
      </c>
      <c r="B53" s="6">
        <f t="shared" si="0"/>
        <v>0.273</v>
      </c>
      <c r="C53" s="6">
        <f t="shared" si="1"/>
        <v>0.8555</v>
      </c>
      <c r="D53" s="6">
        <f t="shared" si="2"/>
        <v>0.8555</v>
      </c>
      <c r="E53" s="10">
        <f t="shared" si="3"/>
        <v>0.02695619904186187</v>
      </c>
      <c r="F53" s="10">
        <f t="shared" si="4"/>
        <v>0.02706707384224317</v>
      </c>
      <c r="G53" s="10">
        <f t="shared" si="5"/>
        <v>0.016388840261235525</v>
      </c>
      <c r="H53" s="6">
        <f t="shared" si="6"/>
        <v>0.8555</v>
      </c>
      <c r="I53" s="6">
        <f t="shared" si="7"/>
        <v>0.8555</v>
      </c>
      <c r="J53" s="6">
        <f t="shared" si="8"/>
        <v>0.8555</v>
      </c>
      <c r="K53" s="10">
        <f t="shared" si="9"/>
        <v>0</v>
      </c>
      <c r="L53" s="6">
        <f t="shared" si="10"/>
        <v>0.15093735659128046</v>
      </c>
      <c r="M53" s="6">
        <f t="shared" si="11"/>
        <v>0.11977404482467856</v>
      </c>
      <c r="N53" s="6">
        <f t="shared" si="12"/>
        <v>0.11349445599906345</v>
      </c>
      <c r="O53" s="6">
        <f t="shared" si="13"/>
        <v>0.49025181884120406</v>
      </c>
      <c r="U53" s="6"/>
      <c r="AB53" s="10">
        <f t="shared" si="18"/>
        <v>0.00735904233842829</v>
      </c>
      <c r="AC53" s="6">
        <f t="shared" si="14"/>
        <v>0.17999417300903273</v>
      </c>
      <c r="AD53" s="6">
        <f t="shared" si="15"/>
        <v>0.1428316397811505</v>
      </c>
      <c r="AE53" s="6">
        <f t="shared" si="16"/>
        <v>0.13534317288978948</v>
      </c>
      <c r="AF53" s="6">
        <f t="shared" si="17"/>
        <v>0.5846297609242372</v>
      </c>
    </row>
    <row r="54" spans="1:32" ht="12.75">
      <c r="A54" s="10">
        <f t="shared" si="20"/>
        <v>0.00945394928148452</v>
      </c>
      <c r="B54" s="6">
        <f t="shared" si="0"/>
        <v>0.2881416373091605</v>
      </c>
      <c r="C54" s="6">
        <f t="shared" si="1"/>
        <v>0.8555</v>
      </c>
      <c r="D54" s="6">
        <f t="shared" si="2"/>
        <v>0.8555</v>
      </c>
      <c r="E54" s="10">
        <f t="shared" si="3"/>
        <v>0.03462985084792864</v>
      </c>
      <c r="F54" s="10">
        <f t="shared" si="4"/>
        <v>0.032057428448754983</v>
      </c>
      <c r="G54" s="10">
        <f t="shared" si="5"/>
        <v>0.019870943457262466</v>
      </c>
      <c r="H54" s="6">
        <f t="shared" si="6"/>
        <v>0.8555</v>
      </c>
      <c r="I54" s="6">
        <f t="shared" si="7"/>
        <v>0.8555</v>
      </c>
      <c r="J54" s="6">
        <f t="shared" si="8"/>
        <v>0.8555</v>
      </c>
      <c r="K54" s="10">
        <f t="shared" si="9"/>
        <v>0</v>
      </c>
      <c r="L54" s="6">
        <f t="shared" si="10"/>
        <v>0.18115628658885274</v>
      </c>
      <c r="M54" s="6">
        <f t="shared" si="11"/>
        <v>0.15387025823968883</v>
      </c>
      <c r="N54" s="6">
        <f t="shared" si="12"/>
        <v>0.13412280428503823</v>
      </c>
      <c r="O54" s="6">
        <f t="shared" si="13"/>
        <v>0.4612970436867084</v>
      </c>
      <c r="U54" s="6"/>
      <c r="AB54" s="10">
        <f t="shared" si="18"/>
        <v>0.00945394928148452</v>
      </c>
      <c r="AC54" s="6">
        <f t="shared" si="14"/>
        <v>0.2160305223725613</v>
      </c>
      <c r="AD54" s="6">
        <f t="shared" si="15"/>
        <v>0.1834916849480525</v>
      </c>
      <c r="AE54" s="6">
        <f t="shared" si="16"/>
        <v>0.15994266617713135</v>
      </c>
      <c r="AF54" s="6">
        <f t="shared" si="17"/>
        <v>0.5501009277294931</v>
      </c>
    </row>
    <row r="55" spans="1:32" ht="12.75">
      <c r="A55" s="10">
        <f t="shared" si="20"/>
        <v>0.011548856224540749</v>
      </c>
      <c r="B55" s="6">
        <f t="shared" si="0"/>
        <v>0.35199113539825577</v>
      </c>
      <c r="C55" s="6">
        <f t="shared" si="1"/>
        <v>0.8555</v>
      </c>
      <c r="D55" s="6">
        <f t="shared" si="2"/>
        <v>0.8555</v>
      </c>
      <c r="E55" s="10">
        <f t="shared" si="3"/>
        <v>0.04230350265399541</v>
      </c>
      <c r="F55" s="10">
        <f t="shared" si="4"/>
        <v>0.032057428448754983</v>
      </c>
      <c r="G55" s="10">
        <f t="shared" si="5"/>
        <v>0.022890295559343743</v>
      </c>
      <c r="H55" s="6">
        <f t="shared" si="6"/>
        <v>0.8555</v>
      </c>
      <c r="I55" s="6">
        <f t="shared" si="7"/>
        <v>0.8555</v>
      </c>
      <c r="J55" s="6">
        <f t="shared" si="8"/>
        <v>0.8555</v>
      </c>
      <c r="K55" s="10">
        <f t="shared" si="9"/>
        <v>0</v>
      </c>
      <c r="L55" s="6">
        <f t="shared" si="10"/>
        <v>0.1968310300719901</v>
      </c>
      <c r="M55" s="6">
        <f t="shared" si="11"/>
        <v>0.1776351761319035</v>
      </c>
      <c r="N55" s="6">
        <f t="shared" si="12"/>
        <v>0.15326856678036868</v>
      </c>
      <c r="O55" s="6">
        <f t="shared" si="13"/>
        <v>0.43557173061510124</v>
      </c>
      <c r="U55" s="6"/>
      <c r="AB55" s="10">
        <f t="shared" si="18"/>
        <v>0.011548856224540749</v>
      </c>
      <c r="AC55" s="6">
        <f t="shared" si="14"/>
        <v>0.23472279679748004</v>
      </c>
      <c r="AD55" s="6">
        <f t="shared" si="15"/>
        <v>0.21183156606985992</v>
      </c>
      <c r="AE55" s="6">
        <f t="shared" si="16"/>
        <v>0.1827741624004688</v>
      </c>
      <c r="AF55" s="6">
        <f t="shared" si="17"/>
        <v>0.519423257494013</v>
      </c>
    </row>
    <row r="56" spans="1:32" ht="12.75">
      <c r="A56" s="10">
        <f t="shared" si="20"/>
        <v>0.013643763167596978</v>
      </c>
      <c r="B56" s="6">
        <f t="shared" si="0"/>
        <v>0.4158406334873511</v>
      </c>
      <c r="C56" s="6">
        <f t="shared" si="1"/>
        <v>0.8555</v>
      </c>
      <c r="D56" s="6">
        <f t="shared" si="2"/>
        <v>0.8555</v>
      </c>
      <c r="E56" s="10">
        <f t="shared" si="3"/>
        <v>0.049977154460062186</v>
      </c>
      <c r="F56" s="10">
        <f t="shared" si="4"/>
        <v>0.032057428448754983</v>
      </c>
      <c r="G56" s="10">
        <f t="shared" si="5"/>
        <v>0.0253504192430073</v>
      </c>
      <c r="H56" s="6">
        <f t="shared" si="6"/>
        <v>0.8555</v>
      </c>
      <c r="I56" s="6">
        <f t="shared" si="7"/>
        <v>0.8555</v>
      </c>
      <c r="J56" s="6">
        <f t="shared" si="8"/>
        <v>0.8555</v>
      </c>
      <c r="K56" s="10">
        <f t="shared" si="9"/>
        <v>0</v>
      </c>
      <c r="L56" s="6">
        <f t="shared" si="10"/>
        <v>0.20960258051542335</v>
      </c>
      <c r="M56" s="6">
        <f t="shared" si="11"/>
        <v>0.1925775658345723</v>
      </c>
      <c r="N56" s="6">
        <f t="shared" si="12"/>
        <v>0.171283907242695</v>
      </c>
      <c r="O56" s="6">
        <f t="shared" si="13"/>
        <v>0.4125641233056573</v>
      </c>
      <c r="U56" s="6"/>
      <c r="AB56" s="10">
        <f t="shared" si="18"/>
        <v>0.013643763167596978</v>
      </c>
      <c r="AC56" s="6">
        <f t="shared" si="14"/>
        <v>0.24995298706995042</v>
      </c>
      <c r="AD56" s="6">
        <f t="shared" si="15"/>
        <v>0.22965050193868866</v>
      </c>
      <c r="AE56" s="6">
        <f t="shared" si="16"/>
        <v>0.204257620049547</v>
      </c>
      <c r="AF56" s="6">
        <f t="shared" si="17"/>
        <v>0.4919864761424361</v>
      </c>
    </row>
    <row r="57" spans="1:32" ht="12.75">
      <c r="A57" s="10">
        <f t="shared" si="20"/>
        <v>0.015738670110653205</v>
      </c>
      <c r="B57" s="6">
        <f t="shared" si="0"/>
        <v>0.4796901315764464</v>
      </c>
      <c r="C57" s="6">
        <f t="shared" si="1"/>
        <v>0.8555</v>
      </c>
      <c r="D57" s="6">
        <f t="shared" si="2"/>
        <v>0.8555</v>
      </c>
      <c r="E57" s="10">
        <f t="shared" si="3"/>
        <v>0.05765080626612895</v>
      </c>
      <c r="F57" s="10">
        <f t="shared" si="4"/>
        <v>0.032057428448754983</v>
      </c>
      <c r="G57" s="10">
        <f t="shared" si="5"/>
        <v>0.027337929056633223</v>
      </c>
      <c r="H57" s="6">
        <f t="shared" si="6"/>
        <v>0.8555</v>
      </c>
      <c r="I57" s="6">
        <f t="shared" si="7"/>
        <v>0.8555</v>
      </c>
      <c r="J57" s="6">
        <f t="shared" si="8"/>
        <v>0.8555</v>
      </c>
      <c r="K57" s="10">
        <f t="shared" si="9"/>
        <v>0</v>
      </c>
      <c r="L57" s="6">
        <f t="shared" si="10"/>
        <v>0.2199205909512814</v>
      </c>
      <c r="M57" s="6">
        <f t="shared" si="11"/>
        <v>0.2050664155296658</v>
      </c>
      <c r="N57" s="6">
        <f t="shared" si="12"/>
        <v>0.18839634291350738</v>
      </c>
      <c r="O57" s="6">
        <f t="shared" si="13"/>
        <v>0.3918651677401028</v>
      </c>
      <c r="U57" s="6"/>
      <c r="AB57" s="10">
        <f t="shared" si="18"/>
        <v>0.015738670110653205</v>
      </c>
      <c r="AC57" s="6">
        <f t="shared" si="14"/>
        <v>0.2622573085278242</v>
      </c>
      <c r="AD57" s="6">
        <f t="shared" si="15"/>
        <v>0.24454356899292065</v>
      </c>
      <c r="AE57" s="6">
        <f t="shared" si="16"/>
        <v>0.22466435550787875</v>
      </c>
      <c r="AF57" s="6">
        <f t="shared" si="17"/>
        <v>0.4673027830308535</v>
      </c>
    </row>
    <row r="58" spans="1:32" ht="12.75">
      <c r="A58" s="10">
        <f t="shared" si="20"/>
        <v>0.017833577053709432</v>
      </c>
      <c r="B58" s="6">
        <f t="shared" si="0"/>
        <v>0.5435396296655417</v>
      </c>
      <c r="C58" s="6">
        <f t="shared" si="1"/>
        <v>0.8555</v>
      </c>
      <c r="D58" s="6">
        <f t="shared" si="2"/>
        <v>0.8555</v>
      </c>
      <c r="E58" s="10">
        <f t="shared" si="3"/>
        <v>0.06532445807219572</v>
      </c>
      <c r="F58" s="10">
        <f t="shared" si="4"/>
        <v>0.032057428448754983</v>
      </c>
      <c r="G58" s="10">
        <f t="shared" si="5"/>
        <v>0.028916137755892128</v>
      </c>
      <c r="H58" s="6">
        <f t="shared" si="6"/>
        <v>0.8555</v>
      </c>
      <c r="I58" s="6">
        <f t="shared" si="7"/>
        <v>0.8555</v>
      </c>
      <c r="J58" s="6">
        <f t="shared" si="8"/>
        <v>0.8555</v>
      </c>
      <c r="K58" s="10">
        <f t="shared" si="9"/>
        <v>0</v>
      </c>
      <c r="L58" s="6">
        <f t="shared" si="10"/>
        <v>0.2281137448754915</v>
      </c>
      <c r="M58" s="6">
        <f t="shared" si="11"/>
        <v>0.21543040871311142</v>
      </c>
      <c r="N58" s="6">
        <f t="shared" si="12"/>
        <v>0.20476359929799062</v>
      </c>
      <c r="O58" s="6">
        <f t="shared" si="13"/>
        <v>0.37314397941297095</v>
      </c>
      <c r="U58" s="6"/>
      <c r="AB58" s="10">
        <f t="shared" si="18"/>
        <v>0.017833577053709432</v>
      </c>
      <c r="AC58" s="6">
        <f t="shared" si="14"/>
        <v>0.27202771923481217</v>
      </c>
      <c r="AD58" s="6">
        <f t="shared" si="15"/>
        <v>0.2569027252962669</v>
      </c>
      <c r="AE58" s="6">
        <f t="shared" si="16"/>
        <v>0.24418245787752144</v>
      </c>
      <c r="AF58" s="6">
        <f t="shared" si="17"/>
        <v>0.4449775953716234</v>
      </c>
    </row>
    <row r="59" spans="1:32" ht="12.75">
      <c r="A59" s="10">
        <f t="shared" si="20"/>
        <v>0.01992848399676566</v>
      </c>
      <c r="B59" s="6">
        <f t="shared" si="0"/>
        <v>0.6073891277546369</v>
      </c>
      <c r="C59" s="6">
        <f t="shared" si="1"/>
        <v>0.8555</v>
      </c>
      <c r="D59" s="6">
        <f t="shared" si="2"/>
        <v>0.8555</v>
      </c>
      <c r="E59" s="10">
        <f t="shared" si="3"/>
        <v>0.07299810987826248</v>
      </c>
      <c r="F59" s="10">
        <f t="shared" si="4"/>
        <v>0.032057428448754983</v>
      </c>
      <c r="G59" s="10">
        <f t="shared" si="5"/>
        <v>0.03013336404482895</v>
      </c>
      <c r="H59" s="6">
        <f t="shared" si="6"/>
        <v>0.8555</v>
      </c>
      <c r="I59" s="6">
        <f t="shared" si="7"/>
        <v>0.8555</v>
      </c>
      <c r="J59" s="6">
        <f t="shared" si="8"/>
        <v>0.8555</v>
      </c>
      <c r="K59" s="10">
        <f t="shared" si="9"/>
        <v>0</v>
      </c>
      <c r="L59" s="6">
        <f t="shared" si="10"/>
        <v>0.23443288527215608</v>
      </c>
      <c r="M59" s="6">
        <f t="shared" si="11"/>
        <v>0.2239203883690115</v>
      </c>
      <c r="N59" s="6">
        <f t="shared" si="12"/>
        <v>0.2205006909380467</v>
      </c>
      <c r="O59" s="6">
        <f t="shared" si="13"/>
        <v>0.3561300221576994</v>
      </c>
      <c r="U59" s="6"/>
      <c r="AB59" s="10">
        <f t="shared" si="18"/>
        <v>0.01992848399676566</v>
      </c>
      <c r="AC59" s="6">
        <f t="shared" si="14"/>
        <v>0.27956335173502594</v>
      </c>
      <c r="AD59" s="6">
        <f t="shared" si="15"/>
        <v>0.26702710339283897</v>
      </c>
      <c r="AE59" s="6">
        <f t="shared" si="16"/>
        <v>0.26294908304765435</v>
      </c>
      <c r="AF59" s="6">
        <f t="shared" si="17"/>
        <v>0.42468829632111554</v>
      </c>
    </row>
    <row r="60" spans="1:32" ht="12.75">
      <c r="A60" s="10">
        <f t="shared" si="20"/>
        <v>0.022023390939821887</v>
      </c>
      <c r="B60" s="6">
        <f t="shared" si="0"/>
        <v>0.6712386258437323</v>
      </c>
      <c r="C60" s="6">
        <f t="shared" si="1"/>
        <v>0.8555</v>
      </c>
      <c r="D60" s="6">
        <f t="shared" si="2"/>
        <v>0.8555</v>
      </c>
      <c r="E60" s="10">
        <f t="shared" si="3"/>
        <v>0.08067176168432925</v>
      </c>
      <c r="F60" s="10">
        <f t="shared" si="4"/>
        <v>0.032057428448754983</v>
      </c>
      <c r="G60" s="10">
        <f t="shared" si="5"/>
        <v>0.031027703969872204</v>
      </c>
      <c r="H60" s="6">
        <f t="shared" si="6"/>
        <v>0.8555</v>
      </c>
      <c r="I60" s="6">
        <f t="shared" si="7"/>
        <v>0.8555</v>
      </c>
      <c r="J60" s="6">
        <f t="shared" si="8"/>
        <v>0.8555</v>
      </c>
      <c r="K60" s="10">
        <f t="shared" si="9"/>
        <v>0</v>
      </c>
      <c r="L60" s="6">
        <f t="shared" si="10"/>
        <v>0.2390757849532228</v>
      </c>
      <c r="M60" s="6">
        <f t="shared" si="11"/>
        <v>0.23073412730931375</v>
      </c>
      <c r="N60" s="6">
        <f t="shared" si="12"/>
        <v>0.23569474800319182</v>
      </c>
      <c r="O60" s="6">
        <f t="shared" si="13"/>
        <v>0.34059994983352104</v>
      </c>
      <c r="U60" s="6"/>
      <c r="AB60" s="10">
        <f t="shared" si="18"/>
        <v>0.022023390939821887</v>
      </c>
      <c r="AC60" s="6">
        <f t="shared" si="14"/>
        <v>0.2851000519087309</v>
      </c>
      <c r="AD60" s="6">
        <f t="shared" si="15"/>
        <v>0.2751525491629022</v>
      </c>
      <c r="AE60" s="6">
        <f t="shared" si="16"/>
        <v>0.28106813453931695</v>
      </c>
      <c r="AF60" s="6">
        <f t="shared" si="17"/>
        <v>0.40616854357143456</v>
      </c>
    </row>
    <row r="61" spans="1:32" ht="12.75">
      <c r="A61" s="10">
        <f t="shared" si="20"/>
        <v>0.024118297882878115</v>
      </c>
      <c r="B61" s="6">
        <f t="shared" si="0"/>
        <v>0.7350881239328275</v>
      </c>
      <c r="C61" s="6">
        <f t="shared" si="1"/>
        <v>0.8555</v>
      </c>
      <c r="D61" s="6">
        <f t="shared" si="2"/>
        <v>0.8555</v>
      </c>
      <c r="E61" s="10">
        <f t="shared" si="3"/>
        <v>0.08834541349039601</v>
      </c>
      <c r="F61" s="10">
        <f t="shared" si="4"/>
        <v>0.032057428448754983</v>
      </c>
      <c r="G61" s="10">
        <f t="shared" si="5"/>
        <v>0.03162996920927668</v>
      </c>
      <c r="H61" s="6">
        <f t="shared" si="6"/>
        <v>0.8555</v>
      </c>
      <c r="I61" s="6">
        <f t="shared" si="7"/>
        <v>0.8555</v>
      </c>
      <c r="J61" s="6">
        <f t="shared" si="8"/>
        <v>0.8555</v>
      </c>
      <c r="K61" s="10">
        <f t="shared" si="9"/>
        <v>0</v>
      </c>
      <c r="L61" s="6">
        <f t="shared" si="10"/>
        <v>0.24220240047115735</v>
      </c>
      <c r="M61" s="6">
        <f t="shared" si="11"/>
        <v>0.23603158208648375</v>
      </c>
      <c r="N61" s="6">
        <f t="shared" si="12"/>
        <v>0.2444215235484893</v>
      </c>
      <c r="O61" s="6">
        <f t="shared" si="13"/>
        <v>0.3263677469872614</v>
      </c>
      <c r="U61" s="6"/>
      <c r="AB61" s="10">
        <f t="shared" si="18"/>
        <v>0.024118297882878115</v>
      </c>
      <c r="AC61" s="6">
        <f t="shared" si="14"/>
        <v>0.28882856940219515</v>
      </c>
      <c r="AD61" s="6">
        <f t="shared" si="15"/>
        <v>0.28146981225272466</v>
      </c>
      <c r="AE61" s="6">
        <f t="shared" si="16"/>
        <v>0.29147489389157405</v>
      </c>
      <c r="AF61" s="6">
        <f t="shared" si="17"/>
        <v>0.3891965119997799</v>
      </c>
    </row>
    <row r="62" spans="1:32" ht="12.75">
      <c r="A62" s="10">
        <f t="shared" si="20"/>
        <v>0.026213204825934342</v>
      </c>
      <c r="B62" s="6">
        <f t="shared" si="0"/>
        <v>0.7989376220219229</v>
      </c>
      <c r="C62" s="6">
        <f t="shared" si="1"/>
        <v>0.8555</v>
      </c>
      <c r="D62" s="6">
        <f t="shared" si="2"/>
        <v>0.8555</v>
      </c>
      <c r="E62" s="10">
        <f t="shared" si="3"/>
        <v>0.09601906529646279</v>
      </c>
      <c r="F62" s="10">
        <f t="shared" si="4"/>
        <v>0.032057428448754983</v>
      </c>
      <c r="G62" s="10">
        <f t="shared" si="5"/>
        <v>0.031965596448627204</v>
      </c>
      <c r="H62" s="6">
        <f t="shared" si="6"/>
        <v>0.8555</v>
      </c>
      <c r="I62" s="6">
        <f t="shared" si="7"/>
        <v>0.8555</v>
      </c>
      <c r="J62" s="6">
        <f t="shared" si="8"/>
        <v>0.8555</v>
      </c>
      <c r="K62" s="10">
        <f t="shared" si="9"/>
        <v>0</v>
      </c>
      <c r="L62" s="6">
        <f t="shared" si="10"/>
        <v>0.24394478450087898</v>
      </c>
      <c r="M62" s="6">
        <f t="shared" si="11"/>
        <v>0.23994480537544094</v>
      </c>
      <c r="N62" s="6">
        <f t="shared" si="12"/>
        <v>0.2444215235484893</v>
      </c>
      <c r="O62" s="6">
        <f t="shared" si="13"/>
        <v>0.3132772422443294</v>
      </c>
      <c r="U62" s="6"/>
      <c r="AB62" s="10">
        <f t="shared" si="18"/>
        <v>0.026213204825934342</v>
      </c>
      <c r="AC62" s="6">
        <f t="shared" si="14"/>
        <v>0.290906378233465</v>
      </c>
      <c r="AD62" s="6">
        <f t="shared" si="15"/>
        <v>0.28613636668035286</v>
      </c>
      <c r="AE62" s="6">
        <f t="shared" si="16"/>
        <v>0.29147489389157405</v>
      </c>
      <c r="AF62" s="6">
        <f t="shared" si="17"/>
        <v>0.37358596581898784</v>
      </c>
    </row>
    <row r="63" spans="1:32" ht="12.75">
      <c r="A63" s="10">
        <f t="shared" si="20"/>
        <v>0.02830811176899057</v>
      </c>
      <c r="B63" s="6">
        <f t="shared" si="0"/>
        <v>0.8555</v>
      </c>
      <c r="C63" s="6">
        <f t="shared" si="1"/>
        <v>0.8555</v>
      </c>
      <c r="D63" s="6">
        <f t="shared" si="2"/>
        <v>0.8555</v>
      </c>
      <c r="E63" s="10">
        <f t="shared" si="3"/>
        <v>0.10369271710252954</v>
      </c>
      <c r="F63" s="10">
        <f t="shared" si="4"/>
        <v>0.032057428448754983</v>
      </c>
      <c r="G63" s="10">
        <f t="shared" si="5"/>
        <v>0.032057428448754983</v>
      </c>
      <c r="H63" s="6">
        <f t="shared" si="6"/>
        <v>0.8555</v>
      </c>
      <c r="I63" s="6">
        <f t="shared" si="7"/>
        <v>0.8555</v>
      </c>
      <c r="J63" s="6">
        <f t="shared" si="8"/>
        <v>0.8555</v>
      </c>
      <c r="K63" s="10">
        <f t="shared" si="9"/>
        <v>0</v>
      </c>
      <c r="L63" s="6">
        <f t="shared" si="10"/>
        <v>0.2444215235484893</v>
      </c>
      <c r="M63" s="6">
        <f t="shared" si="11"/>
        <v>0.242584669001164</v>
      </c>
      <c r="N63" s="6">
        <f t="shared" si="12"/>
        <v>0.2444215235484893</v>
      </c>
      <c r="O63" s="6">
        <f t="shared" si="13"/>
        <v>0.30119635393317545</v>
      </c>
      <c r="U63" s="6"/>
      <c r="AB63" s="10">
        <f t="shared" si="18"/>
        <v>0.02830811176899057</v>
      </c>
      <c r="AC63" s="6">
        <f t="shared" si="14"/>
        <v>0.29147489389157405</v>
      </c>
      <c r="AD63" s="6">
        <f t="shared" si="15"/>
        <v>0.28928442810728855</v>
      </c>
      <c r="AE63" s="6">
        <f t="shared" si="16"/>
        <v>0.29147489389157405</v>
      </c>
      <c r="AF63" s="6">
        <f t="shared" si="17"/>
        <v>0.3591793964322661</v>
      </c>
    </row>
    <row r="64" spans="1:32" ht="12.75">
      <c r="A64" s="10">
        <f t="shared" si="20"/>
        <v>0.030403018712046797</v>
      </c>
      <c r="B64" s="6">
        <f t="shared" si="0"/>
        <v>0.8555</v>
      </c>
      <c r="C64" s="6">
        <f t="shared" si="1"/>
        <v>0.8555</v>
      </c>
      <c r="D64" s="6">
        <f t="shared" si="2"/>
        <v>0.8555</v>
      </c>
      <c r="E64" s="10">
        <f t="shared" si="3"/>
        <v>0.11136636890859632</v>
      </c>
      <c r="F64" s="10">
        <f t="shared" si="4"/>
        <v>0.032057428448754983</v>
      </c>
      <c r="G64" s="10">
        <f t="shared" si="5"/>
        <v>0.032057428448754983</v>
      </c>
      <c r="H64" s="6">
        <f t="shared" si="6"/>
        <v>0.8555</v>
      </c>
      <c r="I64" s="6">
        <f t="shared" si="7"/>
        <v>0.8555</v>
      </c>
      <c r="J64" s="6">
        <f t="shared" si="8"/>
        <v>0.8555</v>
      </c>
      <c r="K64" s="10">
        <f t="shared" si="9"/>
        <v>0</v>
      </c>
      <c r="L64" s="6">
        <f t="shared" si="10"/>
        <v>0.2444215235484893</v>
      </c>
      <c r="M64" s="6">
        <f t="shared" si="11"/>
        <v>0.244045585937316</v>
      </c>
      <c r="N64" s="6">
        <f t="shared" si="12"/>
        <v>0.2444215235484893</v>
      </c>
      <c r="O64" s="6">
        <f t="shared" si="13"/>
        <v>0.29001261770571085</v>
      </c>
      <c r="AB64" s="10">
        <f t="shared" si="18"/>
        <v>0.030403018712046797</v>
      </c>
      <c r="AC64" s="6">
        <f t="shared" si="14"/>
        <v>0.29147489389157405</v>
      </c>
      <c r="AD64" s="6">
        <f t="shared" si="15"/>
        <v>0.2910265848648739</v>
      </c>
      <c r="AE64" s="6">
        <f t="shared" si="16"/>
        <v>0.29147489389157405</v>
      </c>
      <c r="AF64" s="6">
        <f t="shared" si="17"/>
        <v>0.3458426890797939</v>
      </c>
    </row>
    <row r="65" spans="1:32" ht="12.75">
      <c r="A65" s="10">
        <f t="shared" si="20"/>
        <v>0.032497925655103024</v>
      </c>
      <c r="B65" s="6">
        <f t="shared" si="0"/>
        <v>0.8555</v>
      </c>
      <c r="C65" s="6">
        <f t="shared" si="1"/>
        <v>0.8555</v>
      </c>
      <c r="D65" s="6">
        <f t="shared" si="2"/>
        <v>0.8555</v>
      </c>
      <c r="E65" s="10">
        <f t="shared" si="3"/>
        <v>0.11904002071466309</v>
      </c>
      <c r="F65" s="10">
        <f t="shared" si="4"/>
        <v>0.032057428448754983</v>
      </c>
      <c r="G65" s="10">
        <f t="shared" si="5"/>
        <v>0.032057428448754983</v>
      </c>
      <c r="H65" s="6">
        <f t="shared" si="6"/>
        <v>0.8555</v>
      </c>
      <c r="I65" s="6">
        <f t="shared" si="7"/>
        <v>0.8555</v>
      </c>
      <c r="J65" s="6">
        <f t="shared" si="8"/>
        <v>0.8555</v>
      </c>
      <c r="K65" s="10">
        <f t="shared" si="9"/>
        <v>0</v>
      </c>
      <c r="L65" s="6">
        <f t="shared" si="10"/>
        <v>0.2444215235484893</v>
      </c>
      <c r="M65" s="6">
        <f t="shared" si="11"/>
        <v>0.24442152354848928</v>
      </c>
      <c r="N65" s="6">
        <f t="shared" si="12"/>
        <v>0.2444215235484893</v>
      </c>
      <c r="O65" s="6">
        <f t="shared" si="13"/>
        <v>0.279629674870304</v>
      </c>
      <c r="AB65" s="10">
        <f t="shared" si="18"/>
        <v>0.032497925655103024</v>
      </c>
      <c r="AC65" s="6">
        <f t="shared" si="14"/>
        <v>0.29147489389157405</v>
      </c>
      <c r="AD65" s="6">
        <f t="shared" si="15"/>
        <v>0.29147489389157405</v>
      </c>
      <c r="AE65" s="6">
        <f t="shared" si="16"/>
        <v>0.29147489389157405</v>
      </c>
      <c r="AF65" s="6">
        <f t="shared" si="17"/>
        <v>0.333460935143823</v>
      </c>
    </row>
    <row r="66" spans="1:32" ht="12.75">
      <c r="A66" s="10">
        <f t="shared" si="20"/>
        <v>0.034592832598159255</v>
      </c>
      <c r="B66" s="6">
        <f t="shared" si="0"/>
        <v>0.8555</v>
      </c>
      <c r="C66" s="6">
        <f t="shared" si="1"/>
        <v>0.8555</v>
      </c>
      <c r="D66" s="6">
        <f t="shared" si="2"/>
        <v>0.8555</v>
      </c>
      <c r="E66" s="10">
        <f t="shared" si="3"/>
        <v>0.12671367252072988</v>
      </c>
      <c r="F66" s="10">
        <f t="shared" si="4"/>
        <v>0.032057428448754983</v>
      </c>
      <c r="G66" s="10">
        <f t="shared" si="5"/>
        <v>0.032057428448754983</v>
      </c>
      <c r="H66" s="6">
        <f t="shared" si="6"/>
        <v>0.8555</v>
      </c>
      <c r="I66" s="6">
        <f t="shared" si="7"/>
        <v>0.8555</v>
      </c>
      <c r="J66" s="6">
        <f t="shared" si="8"/>
        <v>0.8555</v>
      </c>
      <c r="K66" s="10">
        <f t="shared" si="9"/>
        <v>0</v>
      </c>
      <c r="L66" s="6">
        <f t="shared" si="10"/>
        <v>0.2444215235484893</v>
      </c>
      <c r="M66" s="6">
        <f t="shared" si="11"/>
        <v>0.24442152354848928</v>
      </c>
      <c r="N66" s="6">
        <f t="shared" si="12"/>
        <v>0.2444215235484893</v>
      </c>
      <c r="O66" s="6">
        <f t="shared" si="13"/>
        <v>0.26996448899328307</v>
      </c>
      <c r="AB66" s="10">
        <f t="shared" si="18"/>
        <v>0.034592832598159255</v>
      </c>
      <c r="AC66" s="6">
        <f t="shared" si="14"/>
        <v>0.29147489389157405</v>
      </c>
      <c r="AD66" s="6">
        <f t="shared" si="15"/>
        <v>0.29147489389157405</v>
      </c>
      <c r="AE66" s="6">
        <f t="shared" si="16"/>
        <v>0.29147489389157405</v>
      </c>
      <c r="AF66" s="6">
        <f t="shared" si="17"/>
        <v>0.321935112920609</v>
      </c>
    </row>
    <row r="67" spans="1:32" ht="12.75">
      <c r="A67" s="10">
        <f t="shared" si="20"/>
        <v>0.036687739541215486</v>
      </c>
      <c r="B67" s="6">
        <f t="shared" si="0"/>
        <v>0.8555</v>
      </c>
      <c r="C67" s="6">
        <f t="shared" si="1"/>
        <v>0.8555</v>
      </c>
      <c r="D67" s="6">
        <f t="shared" si="2"/>
        <v>0.8555</v>
      </c>
      <c r="E67" s="10">
        <f t="shared" si="3"/>
        <v>0.13438732432679665</v>
      </c>
      <c r="F67" s="10">
        <f t="shared" si="4"/>
        <v>0.032057428448754983</v>
      </c>
      <c r="G67" s="10">
        <f t="shared" si="5"/>
        <v>0.032057428448754983</v>
      </c>
      <c r="H67" s="6">
        <f t="shared" si="6"/>
        <v>0.8555</v>
      </c>
      <c r="I67" s="6">
        <f t="shared" si="7"/>
        <v>0.8555</v>
      </c>
      <c r="J67" s="6">
        <f t="shared" si="8"/>
        <v>0.8555</v>
      </c>
      <c r="K67" s="10">
        <f t="shared" si="9"/>
        <v>0</v>
      </c>
      <c r="L67" s="6">
        <f t="shared" si="10"/>
        <v>0.2444215235484893</v>
      </c>
      <c r="M67" s="6">
        <f t="shared" si="11"/>
        <v>0.24442152354848928</v>
      </c>
      <c r="N67" s="6">
        <f t="shared" si="12"/>
        <v>0.2444215235484893</v>
      </c>
      <c r="O67" s="6">
        <f t="shared" si="13"/>
        <v>0.2609451204515307</v>
      </c>
      <c r="AB67" s="10">
        <f t="shared" si="18"/>
        <v>0.036687739541215486</v>
      </c>
      <c r="AC67" s="6">
        <f t="shared" si="14"/>
        <v>0.29147489389157405</v>
      </c>
      <c r="AD67" s="6">
        <f t="shared" si="15"/>
        <v>0.29147489389157405</v>
      </c>
      <c r="AE67" s="6">
        <f t="shared" si="16"/>
        <v>0.29147489389157405</v>
      </c>
      <c r="AF67" s="6">
        <f t="shared" si="17"/>
        <v>0.3111794337541024</v>
      </c>
    </row>
    <row r="68" spans="1:32" ht="12.75">
      <c r="A68" s="10">
        <f t="shared" si="20"/>
        <v>0.03878264648427172</v>
      </c>
      <c r="B68" s="6">
        <f t="shared" si="0"/>
        <v>0.8555</v>
      </c>
      <c r="C68" s="6">
        <f t="shared" si="1"/>
        <v>0.8555</v>
      </c>
      <c r="D68" s="6">
        <f t="shared" si="2"/>
        <v>0.8555</v>
      </c>
      <c r="E68" s="10">
        <f t="shared" si="3"/>
        <v>0.14206097613286342</v>
      </c>
      <c r="F68" s="10">
        <f t="shared" si="4"/>
        <v>0.032057428448754983</v>
      </c>
      <c r="G68" s="10">
        <f t="shared" si="5"/>
        <v>0.032057428448754983</v>
      </c>
      <c r="H68" s="6">
        <f t="shared" si="6"/>
        <v>0.8555</v>
      </c>
      <c r="I68" s="6">
        <f t="shared" si="7"/>
        <v>0.8555</v>
      </c>
      <c r="J68" s="6">
        <f t="shared" si="8"/>
        <v>0.8555</v>
      </c>
      <c r="K68" s="10">
        <f t="shared" si="9"/>
        <v>0</v>
      </c>
      <c r="L68" s="6">
        <f t="shared" si="10"/>
        <v>0.2444215235484893</v>
      </c>
      <c r="M68" s="6">
        <f t="shared" si="11"/>
        <v>0.24442152354848928</v>
      </c>
      <c r="N68" s="6">
        <f t="shared" si="12"/>
        <v>0.2444215235484893</v>
      </c>
      <c r="O68" s="6">
        <f t="shared" si="13"/>
        <v>0.2525089326687708</v>
      </c>
      <c r="AB68" s="10">
        <f t="shared" si="18"/>
        <v>0.03878264648427172</v>
      </c>
      <c r="AC68" s="6">
        <f t="shared" si="14"/>
        <v>0.29147489389157405</v>
      </c>
      <c r="AD68" s="6">
        <f t="shared" si="15"/>
        <v>0.29147489389157405</v>
      </c>
      <c r="AE68" s="6">
        <f t="shared" si="16"/>
        <v>0.29147489389157405</v>
      </c>
      <c r="AF68" s="6">
        <f t="shared" si="17"/>
        <v>0.3011192029563776</v>
      </c>
    </row>
    <row r="69" spans="1:32" ht="12.75">
      <c r="A69" s="10">
        <f t="shared" si="20"/>
        <v>0.04087755342732795</v>
      </c>
      <c r="B69" s="6">
        <f t="shared" si="0"/>
        <v>0.8555</v>
      </c>
      <c r="C69" s="6">
        <f t="shared" si="1"/>
        <v>0.8555</v>
      </c>
      <c r="D69" s="6">
        <f t="shared" si="2"/>
        <v>0.8555</v>
      </c>
      <c r="E69" s="10">
        <f t="shared" si="3"/>
        <v>0.1497346279389302</v>
      </c>
      <c r="F69" s="10">
        <f t="shared" si="4"/>
        <v>0.032057428448754983</v>
      </c>
      <c r="G69" s="10">
        <f t="shared" si="5"/>
        <v>0.032057428448754983</v>
      </c>
      <c r="H69" s="6">
        <f t="shared" si="6"/>
        <v>0.8555</v>
      </c>
      <c r="I69" s="6">
        <f t="shared" si="7"/>
        <v>0.8555</v>
      </c>
      <c r="J69" s="6">
        <f t="shared" si="8"/>
        <v>0.8555</v>
      </c>
      <c r="K69" s="10">
        <f t="shared" si="9"/>
        <v>0</v>
      </c>
      <c r="L69" s="6">
        <f t="shared" si="10"/>
        <v>0.2444215235484893</v>
      </c>
      <c r="M69" s="6">
        <f t="shared" si="11"/>
        <v>0.24442152354848928</v>
      </c>
      <c r="N69" s="6">
        <f t="shared" si="12"/>
        <v>0.2444215235484893</v>
      </c>
      <c r="O69" s="6">
        <f t="shared" si="13"/>
        <v>0.2446011354025799</v>
      </c>
      <c r="AB69" s="10">
        <f t="shared" si="18"/>
        <v>0.04087755342732795</v>
      </c>
      <c r="AC69" s="6">
        <f t="shared" si="14"/>
        <v>0.29147489389157405</v>
      </c>
      <c r="AD69" s="6">
        <f t="shared" si="15"/>
        <v>0.29147489389157405</v>
      </c>
      <c r="AE69" s="6">
        <f t="shared" si="16"/>
        <v>0.29147489389157405</v>
      </c>
      <c r="AF69" s="6">
        <f t="shared" si="17"/>
        <v>0.29168908266412025</v>
      </c>
    </row>
    <row r="70" spans="1:32" ht="12.75">
      <c r="A70" s="47">
        <f>MAX(1.3*A75,1.05*A77)</f>
        <v>0.04297246037038418</v>
      </c>
      <c r="B70" s="6">
        <f t="shared" si="0"/>
        <v>0.8555</v>
      </c>
      <c r="C70" s="6">
        <f t="shared" si="1"/>
        <v>0.8555</v>
      </c>
      <c r="D70" s="6">
        <f t="shared" si="2"/>
        <v>0.8555</v>
      </c>
      <c r="E70" s="10">
        <f t="shared" si="3"/>
        <v>0.157408279744997</v>
      </c>
      <c r="F70" s="10">
        <f t="shared" si="4"/>
        <v>0.032057428448754983</v>
      </c>
      <c r="G70" s="10">
        <f t="shared" si="5"/>
        <v>0.032057428448754983</v>
      </c>
      <c r="H70" s="6">
        <f t="shared" si="6"/>
        <v>0.8555</v>
      </c>
      <c r="I70" s="6">
        <f t="shared" si="7"/>
        <v>0.8555</v>
      </c>
      <c r="J70" s="6">
        <f t="shared" si="8"/>
        <v>0.8555</v>
      </c>
      <c r="K70" s="10">
        <f t="shared" si="9"/>
        <v>0</v>
      </c>
      <c r="L70" s="6">
        <f t="shared" si="10"/>
        <v>0.2444215235484893</v>
      </c>
      <c r="M70" s="6">
        <f t="shared" si="11"/>
        <v>0.24442152354848928</v>
      </c>
      <c r="N70" s="6">
        <f t="shared" si="12"/>
        <v>0.2444215235484893</v>
      </c>
      <c r="O70" s="6">
        <f t="shared" si="13"/>
        <v>0.23717359343810326</v>
      </c>
      <c r="V70" s="14"/>
      <c r="AB70" s="10">
        <f t="shared" si="18"/>
        <v>0.04297246037038418</v>
      </c>
      <c r="AC70" s="6">
        <f t="shared" si="14"/>
        <v>0.29147489389157405</v>
      </c>
      <c r="AD70" s="6">
        <f t="shared" si="15"/>
        <v>0.29147489389157405</v>
      </c>
      <c r="AE70" s="6">
        <f t="shared" si="16"/>
        <v>0.29147489389157405</v>
      </c>
      <c r="AF70" s="6">
        <f t="shared" si="17"/>
        <v>0.28283167119502944</v>
      </c>
    </row>
    <row r="71" spans="15:28" ht="12.75">
      <c r="O71" s="6"/>
      <c r="W71" s="6"/>
      <c r="AB71" s="10"/>
    </row>
    <row r="72" spans="1:28" ht="12.75">
      <c r="A72" s="16" t="s">
        <v>77</v>
      </c>
      <c r="AB72" s="10" t="str">
        <f t="shared" si="18"/>
        <v>first yielding of reinforcement</v>
      </c>
    </row>
    <row r="73" spans="1:29" ht="12.75">
      <c r="A73" s="10">
        <f>B27*N16</f>
        <v>0.008957150996806744</v>
      </c>
      <c r="B73" s="6">
        <f>MIN(MAX($A73/$N$16,$B$27),$C$22)</f>
        <v>0.273</v>
      </c>
      <c r="C73" s="6">
        <f>MIN(MAX($A73/$N$15,$B$27),$C$22)</f>
        <v>0.8555</v>
      </c>
      <c r="D73" s="6">
        <f>MIN(MAX($A73/$N$14,$B$27),$C$22)</f>
        <v>0.8555</v>
      </c>
      <c r="E73" s="10">
        <f>A73/$B$27</f>
        <v>0.032810076911380014</v>
      </c>
      <c r="F73" s="10">
        <f>IF(E73&lt;$N$14,$N$8*E73,IF(E73&lt;$N$15,$N$11,IF(E73&lt;$N$16,$N$10*(E73+$N$13),$N$12)))</f>
        <v>0.032057428448754983</v>
      </c>
      <c r="G73" s="10">
        <f>($N$12*(B73-$B$27)+$N$10*($A73*LN(C73/B73)+$N$13*(C73-B73))+$N$11*(D73-C73)+$N$8*$A73*LN($C$22/D73))/($C$22-$B$27)</f>
        <v>0.019060282058551495</v>
      </c>
      <c r="H73" s="6">
        <f>MIN(MAX($A73/$O$16,$C$22),$B$26)</f>
        <v>0.8555</v>
      </c>
      <c r="I73" s="6">
        <f>MIN(MAX($A73/$O$15,$C$22),$B$26)</f>
        <v>0.8555</v>
      </c>
      <c r="J73" s="6">
        <f>MIN(MAX($A73/$N$14,$C$22),$B$26)</f>
        <v>0.8555</v>
      </c>
      <c r="K73" s="10">
        <f>($O$12*(H73-$C$22)+$O$10*($A73*LN(I73/H73)+$O$13*(I73-H73))+$N$11*(J73-I73)+$N$8*$A73*LN($B$26/J73))/IF($B$26=$C$22,1,$B$26-$C$22)</f>
        <v>0</v>
      </c>
      <c r="L73" s="6">
        <f>2*PI()*(F73*$B$27+G73*($C$22-$B$27)+K73*($B$26-$C$22))/($B$13-$B$24)</f>
        <v>0.1769477977982553</v>
      </c>
      <c r="M73" s="6">
        <f>2*PI()/($B$13-$B$24)*(MIN($N$10*$A73*(1+LN($C$22/MIN(MAX($A73/$N$12*$N$10,$B$25+$N$20*$B$8),$C$22))),$N$12*$C$22)+$O$12*MAX(0,MIN($A73*$O$10/$O$12,$B$26)-$C$22)+$A73*$O$10*LN($B$26/MAX($C$22,MIN($A73*$O$10/$O$12,$B$26))))</f>
        <v>0.14578448603165342</v>
      </c>
      <c r="N73" s="6">
        <f>MIN($B$31*(A73/1.5*$B$8/$B$26*$B$21/$B$20)^(2/3),$B$31)</f>
        <v>0.12938195529488228</v>
      </c>
      <c r="O73" s="6">
        <f>$B$8*(PI()*(2*$B$25+$B$8))*$N$22*SQRT($B$14)/(1+$N$23*1000*A73*$B$8/(16+$B$17))</f>
        <v>0.4678497811073141</v>
      </c>
      <c r="P73" s="6"/>
      <c r="Q73" s="69" t="s">
        <v>12</v>
      </c>
      <c r="S73" s="6"/>
      <c r="T73" s="6"/>
      <c r="U73" s="6"/>
      <c r="V73" s="15"/>
      <c r="W73" s="6"/>
      <c r="X73" s="6"/>
      <c r="Y73" s="6"/>
      <c r="AB73" s="10">
        <f t="shared" si="18"/>
        <v>0.008957150996806744</v>
      </c>
      <c r="AC73" s="6">
        <f>L73/($B$8*PI()*(2*$B$25+$B$8)*SQRT($B$14))</f>
        <v>0.21101186114389942</v>
      </c>
    </row>
    <row r="74" spans="1:28" ht="12.75">
      <c r="A74" s="36" t="s">
        <v>104</v>
      </c>
      <c r="B74" s="6"/>
      <c r="C74" s="6"/>
      <c r="D74" s="6"/>
      <c r="E74" s="10"/>
      <c r="F74" s="10"/>
      <c r="G74" s="10"/>
      <c r="H74" s="6"/>
      <c r="I74" s="6"/>
      <c r="J74" s="6"/>
      <c r="K74" s="10"/>
      <c r="L74" s="21"/>
      <c r="M74" s="6"/>
      <c r="N74" s="15"/>
      <c r="O74" s="6"/>
      <c r="P74" s="6"/>
      <c r="Q74" s="70" t="s">
        <v>122</v>
      </c>
      <c r="T74" s="6"/>
      <c r="U74" s="6"/>
      <c r="V74" s="15"/>
      <c r="W74" s="6"/>
      <c r="X74" s="6"/>
      <c r="Y74" s="6"/>
      <c r="AB74" s="10" t="str">
        <f t="shared" si="18"/>
        <v>full yeilding of reinforcement</v>
      </c>
    </row>
    <row r="75" spans="1:30" ht="12.75">
      <c r="A75" s="10">
        <f>B26*O16</f>
        <v>0.0280690207976856</v>
      </c>
      <c r="B75" s="6">
        <f>MIN(MAX($A75/$N$16,$B$27),$C$22)</f>
        <v>0.8555</v>
      </c>
      <c r="C75" s="6">
        <f>MIN(MAX($A75/$N$15,$B$27),$C$22)</f>
        <v>0.8555</v>
      </c>
      <c r="D75" s="6">
        <f>MIN(MAX($A75/$N$14,$B$27),$C$22)</f>
        <v>0.8555</v>
      </c>
      <c r="E75" s="10">
        <f>A75/$B$27</f>
        <v>0.10281692599884835</v>
      </c>
      <c r="F75" s="10">
        <f>IF(E75&lt;$N$14,$N$8*E75,IF(E75&lt;$N$15,$N$11,IF(E75&lt;$N$16,$N$10*(E75+$N$13),$N$12)))</f>
        <v>0.032057428448754983</v>
      </c>
      <c r="G75" s="10">
        <f>($N$12*(B75-$B$27)+$N$10*($A75*LN(C75/B75)+$N$13*(C75-B75))+$N$11*(D75-C75)+$N$8*$A75*LN($C$22/D75))/($C$22-$B$27)</f>
        <v>0.032057428448754983</v>
      </c>
      <c r="H75" s="6">
        <f>MIN(MAX($A75/$O$16,$C$22),$B$26)</f>
        <v>0.8555</v>
      </c>
      <c r="I75" s="6">
        <f>MIN(MAX($A75/$O$15,$C$22),$B$26)</f>
        <v>0.8555</v>
      </c>
      <c r="J75" s="6">
        <f>MIN(MAX($A75/$N$14,$C$22),$B$26)</f>
        <v>0.8555</v>
      </c>
      <c r="K75" s="10">
        <f>($O$12*(H75-$C$22)+$O$10*($A75*LN(I75/H75)+$O$13*(I75-H75))+$N$11*(J75-I75)+$N$8*$A75*LN($B$26/J75))/IF($B$26=$C$22,1,$B$26-$C$22)</f>
        <v>0</v>
      </c>
      <c r="L75" s="6">
        <f>2*PI()*(F75*$B$27+G75*($C$22-$B$27)+K75*($B$26-$C$22))/($B$13-$B$24)</f>
        <v>0.2444215235484893</v>
      </c>
      <c r="M75" s="6">
        <f>2*PI()/($B$13-$B$24)*(MIN($N$10*$A75*(1+LN($C$22/MIN(MAX($A75/$N$12*$N$10,$B$25+$N$20*$B$8),$C$22))),$N$12*$C$22)+$O$12*MAX(0,MIN($A75*$O$10/$O$12,$B$26)-$C$22)+$A75*$O$10*LN($B$26/MAX($C$22,MIN($A75*$O$10/$O$12,$B$26))))</f>
        <v>0.24234462658321465</v>
      </c>
      <c r="N75" s="6">
        <f>MIN($B$31*(A75/1.5*$B$8/$B$26*$B$21/$B$20)^(2/3),$B$31)</f>
        <v>0.2444215235484893</v>
      </c>
      <c r="O75" s="6">
        <f>$B$8*(PI()*(2*$B$25+$B$8))*$N$22*SQRT($B$14)/(1+$N$23*1000*A75*$B$8/(16+$B$17))</f>
        <v>0.3025278313247466</v>
      </c>
      <c r="P75" s="6"/>
      <c r="Q75" s="70" t="s">
        <v>123</v>
      </c>
      <c r="T75" s="6"/>
      <c r="U75" s="6"/>
      <c r="V75" s="15"/>
      <c r="W75" s="6"/>
      <c r="X75" s="6"/>
      <c r="Y75" s="6"/>
      <c r="AB75" s="10">
        <f>A75</f>
        <v>0.0280690207976856</v>
      </c>
      <c r="AC75" s="6">
        <f>L75/($B$8*PI()*(2*$B$25+$B$8)*SQRT($B$14))</f>
        <v>0.29147489389157405</v>
      </c>
      <c r="AD75" s="6">
        <f>M75/($B$8*PI()*(2*$B$25+$B$8)*SQRT($B$14))</f>
        <v>0.2889981753367244</v>
      </c>
    </row>
    <row r="76" spans="1:29" ht="12.75">
      <c r="A76" s="36" t="s">
        <v>124</v>
      </c>
      <c r="B76" s="6"/>
      <c r="C76" s="6"/>
      <c r="D76" s="6"/>
      <c r="E76" s="10"/>
      <c r="F76" s="10"/>
      <c r="G76" s="10"/>
      <c r="H76" s="6"/>
      <c r="I76" s="6"/>
      <c r="J76" s="6"/>
      <c r="K76" s="10"/>
      <c r="L76" s="6"/>
      <c r="M76" s="6"/>
      <c r="N76" s="6"/>
      <c r="O76" s="6"/>
      <c r="P76" s="48" t="s">
        <v>127</v>
      </c>
      <c r="Q76" s="20" t="s">
        <v>124</v>
      </c>
      <c r="T76" s="6"/>
      <c r="U76" s="6"/>
      <c r="V76" s="15"/>
      <c r="W76" s="6"/>
      <c r="X76" s="6"/>
      <c r="Y76" s="6"/>
      <c r="AB76" s="47" t="s">
        <v>111</v>
      </c>
      <c r="AC76" s="6"/>
    </row>
    <row r="77" spans="1:29" ht="12.75">
      <c r="A77" s="51">
        <v>0.04092615273369921</v>
      </c>
      <c r="B77" s="6">
        <f>MIN(MAX($A77/$N$16,$B$27),$C$22)</f>
        <v>0.8555</v>
      </c>
      <c r="C77" s="6">
        <f>MIN(MAX($A77/$N$15,$B$27),$C$22)</f>
        <v>0.8555</v>
      </c>
      <c r="D77" s="6">
        <f>MIN(MAX($A77/$N$14,$B$27),$C$22)</f>
        <v>0.8555</v>
      </c>
      <c r="E77" s="8">
        <f>A77/$B$27</f>
        <v>0.1499126473761876</v>
      </c>
      <c r="F77" s="10">
        <f>IF(E77&lt;$N$14,$N$8*E77,IF(E77&lt;$N$15,$N$11,IF(E77&lt;$N$16,$N$10*(E77+$N$13),$N$12)))</f>
        <v>0.032057428448754983</v>
      </c>
      <c r="G77" s="10">
        <f>($N$12*(B77-$B$27)+$N$10*($A77*LN(C77/B77)+$N$13*(C77-B77))+$N$11*(D77-C77)+$N$8*$A77*LN($C$22/D77))/($C$22-$B$27)</f>
        <v>0.032057428448754983</v>
      </c>
      <c r="H77" s="6">
        <f>MIN(MAX($A77/$O$16,$C$22),$B$26)</f>
        <v>0.8555</v>
      </c>
      <c r="I77" s="6">
        <f>MIN(MAX($A77/$O$15,$C$22),$B$26)</f>
        <v>0.8555</v>
      </c>
      <c r="J77" s="6">
        <f>MIN(MAX($A77/$N$14,$C$22),$B$26)</f>
        <v>0.8555</v>
      </c>
      <c r="K77" s="10">
        <f>($O$12*(H77-$C$22)+$O$10*($A77*LN(I77/H77)+$O$13*(I77-H77))+$N$11*(J77-I77)+$N$8*$A77*LN($B$26/J77))/IF($B$26=$C$22,1,$B$26-$C$22)</f>
        <v>0</v>
      </c>
      <c r="L77" s="6">
        <f>2*PI()*(F77*$B$27+G77*($C$22-$B$27)+K77*($B$26-$C$22))/($B$13-$B$24)</f>
        <v>0.2444215235484893</v>
      </c>
      <c r="M77" s="6"/>
      <c r="N77" s="6"/>
      <c r="O77" s="6">
        <f>$B$8*(PI()*(2*$B$25+$B$8))*$N$22*SQRT($B$14)/(1+$N$23*1000*A77*$B$8/(16+$B$17))</f>
        <v>0.24442355821341277</v>
      </c>
      <c r="P77" s="6">
        <f>ABS(L77-O77)</f>
        <v>2.0346649234614933E-06</v>
      </c>
      <c r="Q77" s="10">
        <f>((PI()*(2*$B$25+$B$8)*$B$8*$N$22*SQRT($B$14)/L77-1)*($N$24+$B$17)/(1000*$N$23*$B$8)+A77)/2</f>
        <v>0.04092643136173785</v>
      </c>
      <c r="R77" s="6" t="s">
        <v>108</v>
      </c>
      <c r="T77" s="6"/>
      <c r="U77" s="6"/>
      <c r="V77" s="15"/>
      <c r="W77" s="6"/>
      <c r="X77" s="6"/>
      <c r="Y77" s="6"/>
      <c r="AC77" s="6">
        <f>L77/($B$8*PI()*(2*$B$25+$B$8)*SQRT($B$14))</f>
        <v>0.29147489389157405</v>
      </c>
    </row>
    <row r="78" spans="1:29" ht="12.75">
      <c r="A78" s="51">
        <v>0.04092626572164537</v>
      </c>
      <c r="B78" s="6">
        <f>MIN(MAX($A78/$N$16,$B$27),$C$22)</f>
        <v>0.8555</v>
      </c>
      <c r="C78" s="6">
        <f>MIN(MAX($A78/$N$15,$B$27),$C$22)</f>
        <v>0.8555</v>
      </c>
      <c r="D78" s="6">
        <f>MIN(MAX($A78/$N$14,$B$27),$C$22)</f>
        <v>0.8555</v>
      </c>
      <c r="E78" s="8">
        <f>A78/$B$27</f>
        <v>0.14991306125144824</v>
      </c>
      <c r="F78" s="10">
        <f>IF(E78&lt;$N$14,$N$8*E78,IF(E78&lt;$N$15,$N$11,IF(E78&lt;$N$16,$N$10*(E78+$N$13),$N$12)))</f>
        <v>0.032057428448754983</v>
      </c>
      <c r="G78" s="10">
        <f>($N$12*(B78-$B$27)+$N$10*($A78*LN(C78/B78)+$N$13*(C78-B78))+$N$11*(D78-C78)+$N$8*$A78*LN($C$22/D78))/($C$22-$B$27)</f>
        <v>0.032057428448754983</v>
      </c>
      <c r="H78" s="6">
        <f>MIN(MAX($A78/$O$16,$C$22),$B$26)</f>
        <v>0.8555</v>
      </c>
      <c r="I78" s="6">
        <f>MIN(MAX($A78/$O$15,$C$22),$B$26)</f>
        <v>0.8555</v>
      </c>
      <c r="J78" s="6">
        <f>MIN(MAX($A78/$N$14,$C$22),$B$26)</f>
        <v>0.8555</v>
      </c>
      <c r="K78" s="10">
        <f>($O$12*(H78-$C$22)+$O$10*($A78*LN(I78/H78)+$O$13*(I78-H78))+$N$11*(J78-I78)+$N$8*$A78*LN($B$26/J78))/IF($B$26=$C$22,1,$B$26-$C$22)</f>
        <v>0</v>
      </c>
      <c r="L78" s="6"/>
      <c r="M78" s="6">
        <f>2*PI()/($B$13-$B$24)*(MIN($N$10*$A78*(1+LN($C$22/MIN(MAX($A78/$N$12*$N$10,$B$25+$N$20*$B$8),$C$22))),$N$12*$C$22)+$O$12*MAX(0,MIN($A78*$O$10/$O$12,$B$26)-$C$22)+$A78*$O$10*LN($B$26/MAX($C$22,MIN($A78*$O$10/$O$12,$B$26))))</f>
        <v>0.24442152354848928</v>
      </c>
      <c r="N78" s="6"/>
      <c r="O78" s="6">
        <f>$B$8*(PI()*(2*$B$25+$B$8))*$N$22*SQRT($B$14)/(1+$N$23*1000*A78*$B$8/(16+$B$17))</f>
        <v>0.24442314566674725</v>
      </c>
      <c r="P78" s="6">
        <f>ABS(M78-O78)</f>
        <v>1.6221182579656546E-06</v>
      </c>
      <c r="Q78" s="10">
        <f>((PI()*(2*$B$25+$B$8)*$B$8*$N$22*SQRT($B$14)/M78-1)*($N$24+$B$17)/(1000*$N$23*$B$8)+A78)/2</f>
        <v>0.04092648785571093</v>
      </c>
      <c r="R78" s="6" t="s">
        <v>109</v>
      </c>
      <c r="T78" s="6"/>
      <c r="U78" s="6"/>
      <c r="V78" s="15"/>
      <c r="W78" s="6"/>
      <c r="X78" s="6"/>
      <c r="Y78" s="6"/>
      <c r="AC78" s="6">
        <f>M78/($B$8*PI()*(2*$B$25+$B$8)*SQRT($B$14))</f>
        <v>0.29147489389157405</v>
      </c>
    </row>
    <row r="79" spans="1:29" ht="12.75">
      <c r="A79" s="51">
        <v>0.0409263144403314</v>
      </c>
      <c r="B79" s="6"/>
      <c r="C79" s="6"/>
      <c r="D79" s="6"/>
      <c r="E79" s="10"/>
      <c r="F79" s="10"/>
      <c r="G79" s="10"/>
      <c r="H79" s="6"/>
      <c r="I79" s="6"/>
      <c r="J79" s="6"/>
      <c r="K79" s="10"/>
      <c r="L79" s="6"/>
      <c r="M79" s="6"/>
      <c r="N79" s="6">
        <f>MIN($B$31*(A79/1.5*$B$8/$B$26*$B$21/$B$20)^(2/3),$B$31)</f>
        <v>0.2444215235484893</v>
      </c>
      <c r="O79" s="6">
        <f>$B$8*(PI()*(2*$B$25+$B$8))*$N$22*SQRT($B$14)/(1+$N$23*1000*A79*$B$8/(16+$B$17))</f>
        <v>0.24442296778332168</v>
      </c>
      <c r="P79" s="6">
        <f>ABS(N79-O79)</f>
        <v>1.44423483236511E-06</v>
      </c>
      <c r="Q79" s="10">
        <f>((PI()*(2*$B$25+$B$8)*$B$8*$N$22*SQRT($B$14)/N79-1)*($N$24+$B$17)/(1000*$N$23*$B$8)+A79)/2</f>
        <v>0.040926512215053945</v>
      </c>
      <c r="R79" s="6" t="s">
        <v>110</v>
      </c>
      <c r="T79" s="6"/>
      <c r="U79" s="6"/>
      <c r="V79" s="15"/>
      <c r="W79" s="6"/>
      <c r="X79" s="6"/>
      <c r="Y79" s="6"/>
      <c r="AC79" s="6">
        <f>N79/($B$8*PI()*(2*$B$25+$B$8)*SQRT($B$14))</f>
        <v>0.29147489389157405</v>
      </c>
    </row>
    <row r="80" spans="1:25" ht="12.75">
      <c r="A80" s="10"/>
      <c r="B80" s="6"/>
      <c r="C80" s="6"/>
      <c r="D80" s="6"/>
      <c r="E80" s="10"/>
      <c r="F80" s="10"/>
      <c r="G80" s="10"/>
      <c r="H80" s="6"/>
      <c r="I80" s="6"/>
      <c r="J80" s="6"/>
      <c r="K80" s="10"/>
      <c r="L80" s="21"/>
      <c r="M80" s="6"/>
      <c r="O80" s="49" t="s">
        <v>112</v>
      </c>
      <c r="P80" s="52">
        <f>SUM(P77:P79)</f>
        <v>5.101018013792258E-06</v>
      </c>
      <c r="Q80" s="12">
        <f>IF($P$80&gt;0.001,"attention, iteration has still to be launched !!!!! (see blue button)","")</f>
      </c>
      <c r="S80" s="6"/>
      <c r="T80" s="6"/>
      <c r="U80" s="6"/>
      <c r="V80" s="15"/>
      <c r="W80" s="6"/>
      <c r="X80" s="6"/>
      <c r="Y80" s="6"/>
    </row>
    <row r="81" spans="1:25" ht="12.75">
      <c r="A81" s="10"/>
      <c r="B81" s="6"/>
      <c r="C81" s="6"/>
      <c r="D81" s="6"/>
      <c r="E81" s="10"/>
      <c r="F81" s="10"/>
      <c r="G81" s="10"/>
      <c r="H81" s="6"/>
      <c r="I81" s="6"/>
      <c r="J81" s="6"/>
      <c r="K81" s="10"/>
      <c r="L81" s="21"/>
      <c r="M81" s="6"/>
      <c r="N81" s="15"/>
      <c r="O81" s="6"/>
      <c r="P81" s="6"/>
      <c r="Q81" s="6"/>
      <c r="S81" s="6"/>
      <c r="T81" s="6"/>
      <c r="U81" s="6"/>
      <c r="V81" s="15"/>
      <c r="W81" s="6"/>
      <c r="X81" s="6"/>
      <c r="Y81" s="6"/>
    </row>
    <row r="82" spans="1:25" ht="12.75">
      <c r="A82" s="10"/>
      <c r="B82" s="6"/>
      <c r="C82" s="6"/>
      <c r="D82" s="6"/>
      <c r="E82" s="10"/>
      <c r="F82" s="10"/>
      <c r="G82" s="10"/>
      <c r="H82" s="6"/>
      <c r="I82" s="6"/>
      <c r="J82" s="6"/>
      <c r="K82" s="10"/>
      <c r="L82" s="21"/>
      <c r="M82" s="6"/>
      <c r="N82" s="15"/>
      <c r="O82" s="6"/>
      <c r="P82" s="6"/>
      <c r="Q82" s="6"/>
      <c r="S82" s="6"/>
      <c r="T82" s="6"/>
      <c r="U82" s="6"/>
      <c r="V82" s="15"/>
      <c r="W82" s="6"/>
      <c r="X82" s="6"/>
      <c r="Y82" s="6"/>
    </row>
    <row r="83" spans="1:25" ht="12.75">
      <c r="A83" s="10"/>
      <c r="B83" s="6"/>
      <c r="C83" s="6"/>
      <c r="D83" s="6"/>
      <c r="E83" s="10"/>
      <c r="F83" s="10"/>
      <c r="G83" s="10"/>
      <c r="H83" s="6"/>
      <c r="I83" s="6"/>
      <c r="J83" s="6"/>
      <c r="K83" s="10"/>
      <c r="L83" s="21"/>
      <c r="M83" s="6"/>
      <c r="N83" s="15"/>
      <c r="O83" s="6"/>
      <c r="P83" s="6"/>
      <c r="Q83" s="6"/>
      <c r="S83" s="6"/>
      <c r="T83" s="6"/>
      <c r="U83" s="6"/>
      <c r="V83" s="15"/>
      <c r="W83" s="6"/>
      <c r="X83" s="6"/>
      <c r="Y83" s="6"/>
    </row>
    <row r="84" spans="1:25" ht="12.75">
      <c r="A84" s="10"/>
      <c r="B84" s="6"/>
      <c r="C84" s="6"/>
      <c r="D84" s="6"/>
      <c r="E84" s="10"/>
      <c r="F84" s="10"/>
      <c r="G84" s="10"/>
      <c r="H84" s="6"/>
      <c r="I84" s="6"/>
      <c r="J84" s="6"/>
      <c r="K84" s="10"/>
      <c r="L84" s="21"/>
      <c r="M84" s="6"/>
      <c r="N84" s="15"/>
      <c r="O84" s="6"/>
      <c r="P84" s="6"/>
      <c r="Q84" s="6"/>
      <c r="S84" s="6"/>
      <c r="T84" s="6"/>
      <c r="U84" s="6"/>
      <c r="V84" s="15"/>
      <c r="W84" s="6"/>
      <c r="X84" s="6"/>
      <c r="Y84" s="6"/>
    </row>
    <row r="85" spans="1:25" ht="12.75">
      <c r="A85" s="10"/>
      <c r="B85" s="6"/>
      <c r="C85" s="6"/>
      <c r="D85" s="6"/>
      <c r="E85" s="10"/>
      <c r="F85" s="10"/>
      <c r="G85" s="10"/>
      <c r="H85" s="6"/>
      <c r="I85" s="6"/>
      <c r="J85" s="6"/>
      <c r="K85" s="10"/>
      <c r="L85" s="21"/>
      <c r="M85" s="6"/>
      <c r="N85" s="15"/>
      <c r="O85" s="6"/>
      <c r="P85" s="6"/>
      <c r="Q85" s="6"/>
      <c r="S85" s="6"/>
      <c r="T85" s="6"/>
      <c r="U85" s="6"/>
      <c r="V85" s="15"/>
      <c r="W85" s="6"/>
      <c r="X85" s="6"/>
      <c r="Y85" s="6"/>
    </row>
    <row r="86" spans="1:25" ht="12.75">
      <c r="A86" s="10"/>
      <c r="B86" s="6"/>
      <c r="C86" s="6"/>
      <c r="D86" s="6"/>
      <c r="E86" s="10"/>
      <c r="F86" s="10"/>
      <c r="G86" s="10"/>
      <c r="H86" s="6"/>
      <c r="I86" s="6"/>
      <c r="J86" s="6"/>
      <c r="K86" s="10"/>
      <c r="L86" s="21"/>
      <c r="M86" s="6"/>
      <c r="N86" s="15"/>
      <c r="O86" s="6"/>
      <c r="P86" s="6"/>
      <c r="Q86" s="6"/>
      <c r="S86" s="6"/>
      <c r="T86" s="6"/>
      <c r="U86" s="6"/>
      <c r="V86" s="15"/>
      <c r="W86" s="6"/>
      <c r="X86" s="6"/>
      <c r="Y86" s="6"/>
    </row>
    <row r="87" spans="1:25" ht="12.75">
      <c r="A87" s="10"/>
      <c r="B87" s="6"/>
      <c r="C87" s="6"/>
      <c r="D87" s="6"/>
      <c r="E87" s="10"/>
      <c r="F87" s="10"/>
      <c r="G87" s="10"/>
      <c r="H87" s="6"/>
      <c r="I87" s="6"/>
      <c r="J87" s="6"/>
      <c r="K87" s="10"/>
      <c r="L87" s="21"/>
      <c r="M87" s="6"/>
      <c r="N87" s="15"/>
      <c r="O87" s="6"/>
      <c r="P87" s="6"/>
      <c r="Q87" s="6"/>
      <c r="S87" s="6"/>
      <c r="T87" s="6"/>
      <c r="U87" s="6"/>
      <c r="V87" s="15"/>
      <c r="W87" s="6"/>
      <c r="X87" s="6"/>
      <c r="Y87" s="6"/>
    </row>
    <row r="88" spans="1:25" ht="12.75">
      <c r="A88" s="10"/>
      <c r="B88" s="6"/>
      <c r="C88" s="6"/>
      <c r="D88" s="6"/>
      <c r="E88" s="10"/>
      <c r="F88" s="10"/>
      <c r="G88" s="10"/>
      <c r="H88" s="6"/>
      <c r="I88" s="6"/>
      <c r="J88" s="6"/>
      <c r="K88" s="10"/>
      <c r="L88" s="21"/>
      <c r="M88" s="6"/>
      <c r="N88" s="15"/>
      <c r="O88" s="6"/>
      <c r="P88" s="6"/>
      <c r="Q88" s="6"/>
      <c r="S88" s="6"/>
      <c r="T88" s="6"/>
      <c r="U88" s="6"/>
      <c r="V88" s="15"/>
      <c r="W88" s="6"/>
      <c r="X88" s="6"/>
      <c r="Y88" s="6"/>
    </row>
    <row r="89" spans="1:25" ht="12.75">
      <c r="A89" s="10"/>
      <c r="B89" s="6"/>
      <c r="C89" s="6"/>
      <c r="D89" s="6"/>
      <c r="E89" s="10"/>
      <c r="F89" s="10"/>
      <c r="G89" s="10"/>
      <c r="H89" s="6"/>
      <c r="I89" s="6"/>
      <c r="J89" s="6"/>
      <c r="K89" s="10"/>
      <c r="L89" s="21"/>
      <c r="M89" s="6"/>
      <c r="N89" s="15"/>
      <c r="O89" s="6"/>
      <c r="P89" s="6"/>
      <c r="Q89" s="6"/>
      <c r="S89" s="6"/>
      <c r="T89" s="6"/>
      <c r="U89" s="6"/>
      <c r="V89" s="15"/>
      <c r="W89" s="6"/>
      <c r="X89" s="6"/>
      <c r="Y89" s="6"/>
    </row>
    <row r="90" spans="1:25" ht="12.75">
      <c r="A90" s="10"/>
      <c r="B90" s="6"/>
      <c r="C90" s="6"/>
      <c r="D90" s="6"/>
      <c r="E90" s="10"/>
      <c r="F90" s="10"/>
      <c r="G90" s="10"/>
      <c r="H90" s="6"/>
      <c r="I90" s="6"/>
      <c r="J90" s="6"/>
      <c r="K90" s="10"/>
      <c r="L90" s="21"/>
      <c r="M90" s="6"/>
      <c r="N90" s="15"/>
      <c r="O90" s="6"/>
      <c r="P90" s="6"/>
      <c r="Q90" s="6"/>
      <c r="S90" s="6"/>
      <c r="T90" s="6"/>
      <c r="U90" s="6"/>
      <c r="V90" s="15"/>
      <c r="W90" s="6"/>
      <c r="X90" s="6"/>
      <c r="Y90" s="6"/>
    </row>
    <row r="91" spans="1:25" ht="12.75">
      <c r="A91" s="10"/>
      <c r="B91" s="6"/>
      <c r="C91" s="6"/>
      <c r="D91" s="6"/>
      <c r="E91" s="10"/>
      <c r="F91" s="10"/>
      <c r="G91" s="10"/>
      <c r="H91" s="6"/>
      <c r="I91" s="6"/>
      <c r="J91" s="6"/>
      <c r="K91" s="10"/>
      <c r="L91" s="21"/>
      <c r="M91" s="6"/>
      <c r="N91" s="15"/>
      <c r="O91" s="6"/>
      <c r="P91" s="6"/>
      <c r="Q91" s="6"/>
      <c r="S91" s="6"/>
      <c r="T91" s="6"/>
      <c r="U91" s="6"/>
      <c r="V91" s="15"/>
      <c r="W91" s="6"/>
      <c r="X91" s="6"/>
      <c r="Y91" s="6"/>
    </row>
    <row r="92" spans="1:25" ht="12.75">
      <c r="A92" s="10"/>
      <c r="B92" s="6"/>
      <c r="C92" s="6"/>
      <c r="D92" s="6"/>
      <c r="E92" s="10"/>
      <c r="F92" s="10"/>
      <c r="G92" s="10"/>
      <c r="H92" s="6"/>
      <c r="I92" s="6"/>
      <c r="J92" s="6"/>
      <c r="K92" s="10"/>
      <c r="L92" s="21"/>
      <c r="M92" s="6"/>
      <c r="N92" s="15"/>
      <c r="O92" s="6"/>
      <c r="P92" s="6"/>
      <c r="Q92" s="6"/>
      <c r="S92" s="6"/>
      <c r="T92" s="6"/>
      <c r="U92" s="6"/>
      <c r="V92" s="15"/>
      <c r="W92" s="6"/>
      <c r="X92" s="6"/>
      <c r="Y92" s="6"/>
    </row>
    <row r="93" spans="1:25" ht="12.75">
      <c r="A93" s="10"/>
      <c r="B93" s="6"/>
      <c r="C93" s="6"/>
      <c r="D93" s="6"/>
      <c r="E93" s="10"/>
      <c r="F93" s="10"/>
      <c r="G93" s="10"/>
      <c r="H93" s="6"/>
      <c r="I93" s="6"/>
      <c r="J93" s="6"/>
      <c r="K93" s="10"/>
      <c r="L93" s="21"/>
      <c r="M93" s="6"/>
      <c r="N93" s="15"/>
      <c r="O93" s="6"/>
      <c r="P93" s="6"/>
      <c r="Q93" s="6"/>
      <c r="S93" s="6"/>
      <c r="T93" s="6"/>
      <c r="U93" s="6"/>
      <c r="V93" s="15"/>
      <c r="W93" s="6"/>
      <c r="X93" s="6"/>
      <c r="Y93" s="6"/>
    </row>
    <row r="94" spans="1:25" ht="12.75">
      <c r="A94" s="10"/>
      <c r="B94" s="6"/>
      <c r="C94" s="6"/>
      <c r="D94" s="6"/>
      <c r="E94" s="10"/>
      <c r="F94" s="10"/>
      <c r="G94" s="10"/>
      <c r="H94" s="6"/>
      <c r="I94" s="6"/>
      <c r="J94" s="6"/>
      <c r="K94" s="10"/>
      <c r="L94" s="21"/>
      <c r="M94" s="6"/>
      <c r="N94" s="15"/>
      <c r="O94" s="6"/>
      <c r="P94" s="6"/>
      <c r="Q94" s="6"/>
      <c r="S94" s="6"/>
      <c r="T94" s="6"/>
      <c r="U94" s="6"/>
      <c r="V94" s="15"/>
      <c r="W94" s="6"/>
      <c r="X94" s="6"/>
      <c r="Y94" s="6"/>
    </row>
    <row r="95" spans="1:25" ht="12.75">
      <c r="A95" s="10"/>
      <c r="B95" s="6"/>
      <c r="C95" s="6"/>
      <c r="D95" s="6"/>
      <c r="E95" s="10"/>
      <c r="F95" s="10"/>
      <c r="G95" s="10"/>
      <c r="H95" s="6"/>
      <c r="I95" s="6"/>
      <c r="J95" s="6"/>
      <c r="K95" s="10"/>
      <c r="L95" s="21"/>
      <c r="M95" s="6"/>
      <c r="N95" s="15"/>
      <c r="O95" s="6"/>
      <c r="P95" s="6"/>
      <c r="Q95" s="6"/>
      <c r="S95" s="6"/>
      <c r="T95" s="6"/>
      <c r="U95" s="6"/>
      <c r="V95" s="15"/>
      <c r="W95" s="6"/>
      <c r="X95" s="6"/>
      <c r="Y95" s="6"/>
    </row>
    <row r="96" spans="1:25" ht="12.75">
      <c r="A96" s="10"/>
      <c r="B96" s="6"/>
      <c r="C96" s="6"/>
      <c r="D96" s="6"/>
      <c r="E96" s="10"/>
      <c r="F96" s="10"/>
      <c r="G96" s="10"/>
      <c r="H96" s="6"/>
      <c r="I96" s="6"/>
      <c r="J96" s="6"/>
      <c r="K96" s="10"/>
      <c r="L96" s="21"/>
      <c r="M96" s="6"/>
      <c r="N96" s="15"/>
      <c r="O96" s="6"/>
      <c r="P96" s="6"/>
      <c r="Q96" s="6"/>
      <c r="S96" s="6"/>
      <c r="T96" s="6"/>
      <c r="U96" s="6"/>
      <c r="V96" s="15"/>
      <c r="W96" s="6"/>
      <c r="X96" s="6"/>
      <c r="Y96" s="6"/>
    </row>
    <row r="97" spans="1:25" ht="12.75">
      <c r="A97" s="10"/>
      <c r="B97" s="6"/>
      <c r="C97" s="6"/>
      <c r="D97" s="6"/>
      <c r="E97" s="10"/>
      <c r="F97" s="10"/>
      <c r="G97" s="10"/>
      <c r="H97" s="6"/>
      <c r="I97" s="6"/>
      <c r="J97" s="6"/>
      <c r="K97" s="10"/>
      <c r="L97" s="21"/>
      <c r="M97" s="6"/>
      <c r="N97" s="15"/>
      <c r="O97" s="6"/>
      <c r="P97" s="6"/>
      <c r="Q97" s="6"/>
      <c r="S97" s="6"/>
      <c r="T97" s="6"/>
      <c r="U97" s="6"/>
      <c r="V97" s="15"/>
      <c r="W97" s="6"/>
      <c r="X97" s="6"/>
      <c r="Y97" s="6"/>
    </row>
    <row r="98" spans="1:25" ht="12.75">
      <c r="A98" s="10"/>
      <c r="B98" s="6"/>
      <c r="C98" s="6"/>
      <c r="D98" s="6"/>
      <c r="E98" s="10"/>
      <c r="F98" s="10"/>
      <c r="G98" s="10"/>
      <c r="H98" s="6"/>
      <c r="I98" s="6"/>
      <c r="J98" s="6"/>
      <c r="K98" s="10"/>
      <c r="L98" s="21"/>
      <c r="M98" s="6"/>
      <c r="N98" s="15"/>
      <c r="O98" s="6"/>
      <c r="P98" s="6"/>
      <c r="Q98" s="6"/>
      <c r="S98" s="6"/>
      <c r="T98" s="6"/>
      <c r="U98" s="6"/>
      <c r="V98" s="15"/>
      <c r="W98" s="6"/>
      <c r="X98" s="6"/>
      <c r="Y98" s="6"/>
    </row>
    <row r="99" spans="1:25" ht="12.75">
      <c r="A99" s="10"/>
      <c r="B99" s="6"/>
      <c r="C99" s="6"/>
      <c r="D99" s="6"/>
      <c r="E99" s="10"/>
      <c r="F99" s="10"/>
      <c r="G99" s="10"/>
      <c r="H99" s="6"/>
      <c r="I99" s="6"/>
      <c r="J99" s="6"/>
      <c r="K99" s="10"/>
      <c r="L99" s="21"/>
      <c r="M99" s="6"/>
      <c r="N99" s="15"/>
      <c r="O99" s="6"/>
      <c r="P99" s="6"/>
      <c r="Q99" s="6"/>
      <c r="S99" s="6"/>
      <c r="T99" s="6"/>
      <c r="U99" s="6"/>
      <c r="V99" s="15"/>
      <c r="W99" s="6"/>
      <c r="X99" s="6"/>
      <c r="Y99" s="6"/>
    </row>
    <row r="100" spans="1:25" ht="12.75">
      <c r="A100" s="10"/>
      <c r="B100" s="6"/>
      <c r="C100" s="6"/>
      <c r="D100" s="6"/>
      <c r="E100" s="10"/>
      <c r="F100" s="10"/>
      <c r="G100" s="10"/>
      <c r="H100" s="6"/>
      <c r="I100" s="6"/>
      <c r="J100" s="6"/>
      <c r="K100" s="10"/>
      <c r="L100" s="21"/>
      <c r="M100" s="6"/>
      <c r="N100" s="15"/>
      <c r="O100" s="6"/>
      <c r="P100" s="6"/>
      <c r="Q100" s="6"/>
      <c r="S100" s="6"/>
      <c r="T100" s="6"/>
      <c r="U100" s="6"/>
      <c r="V100" s="15"/>
      <c r="W100" s="6"/>
      <c r="X100" s="6"/>
      <c r="Y100" s="6"/>
    </row>
    <row r="101" spans="1:25" ht="12.75">
      <c r="A101" s="10"/>
      <c r="B101" s="6"/>
      <c r="C101" s="6"/>
      <c r="D101" s="6"/>
      <c r="E101" s="10"/>
      <c r="F101" s="10"/>
      <c r="G101" s="10"/>
      <c r="H101" s="6"/>
      <c r="I101" s="6"/>
      <c r="J101" s="6"/>
      <c r="K101" s="10"/>
      <c r="L101" s="21"/>
      <c r="M101" s="6"/>
      <c r="N101" s="15"/>
      <c r="O101" s="6"/>
      <c r="P101" s="6"/>
      <c r="Q101" s="6"/>
      <c r="S101" s="6"/>
      <c r="T101" s="6"/>
      <c r="U101" s="6"/>
      <c r="V101" s="15"/>
      <c r="W101" s="6"/>
      <c r="X101" s="6"/>
      <c r="Y101" s="6"/>
    </row>
    <row r="102" spans="1:25" ht="12.75">
      <c r="A102" s="10"/>
      <c r="B102" s="6"/>
      <c r="C102" s="6"/>
      <c r="D102" s="6"/>
      <c r="E102" s="10"/>
      <c r="F102" s="10"/>
      <c r="G102" s="10"/>
      <c r="H102" s="6"/>
      <c r="I102" s="6"/>
      <c r="J102" s="6"/>
      <c r="K102" s="10"/>
      <c r="L102" s="21"/>
      <c r="M102" s="6"/>
      <c r="N102" s="15"/>
      <c r="O102" s="6"/>
      <c r="P102" s="6"/>
      <c r="Q102" s="6"/>
      <c r="S102" s="6"/>
      <c r="T102" s="6"/>
      <c r="U102" s="6"/>
      <c r="V102" s="15"/>
      <c r="W102" s="6"/>
      <c r="X102" s="6"/>
      <c r="Y102" s="6"/>
    </row>
    <row r="103" spans="1:25" ht="12.75">
      <c r="A103" s="10"/>
      <c r="B103" s="6"/>
      <c r="C103" s="6"/>
      <c r="D103" s="6"/>
      <c r="E103" s="10"/>
      <c r="F103" s="10"/>
      <c r="G103" s="10"/>
      <c r="H103" s="6"/>
      <c r="I103" s="6"/>
      <c r="J103" s="6"/>
      <c r="K103" s="10"/>
      <c r="L103" s="21"/>
      <c r="M103" s="6"/>
      <c r="N103" s="15"/>
      <c r="O103" s="6"/>
      <c r="P103" s="6"/>
      <c r="Q103" s="6"/>
      <c r="S103" s="6"/>
      <c r="T103" s="6"/>
      <c r="U103" s="6"/>
      <c r="V103" s="15"/>
      <c r="W103" s="6"/>
      <c r="X103" s="6"/>
      <c r="Y103" s="6"/>
    </row>
    <row r="104" spans="2:16" ht="12.75">
      <c r="B104" s="6"/>
      <c r="C104" s="6"/>
      <c r="D104" s="6"/>
      <c r="E104" s="10"/>
      <c r="F104" s="10"/>
      <c r="G104" s="10"/>
      <c r="H104" s="6"/>
      <c r="I104" s="6"/>
      <c r="J104" s="6"/>
      <c r="K104" s="10"/>
      <c r="L104" s="6"/>
      <c r="P104" s="6"/>
    </row>
    <row r="105" spans="1:22" ht="12.75">
      <c r="A105" s="10"/>
      <c r="B105" s="6"/>
      <c r="C105" s="6"/>
      <c r="D105" s="6"/>
      <c r="E105" s="10"/>
      <c r="F105" s="10"/>
      <c r="G105" s="10"/>
      <c r="H105" s="6"/>
      <c r="I105" s="6"/>
      <c r="J105" s="6"/>
      <c r="K105" s="10"/>
      <c r="L105" s="6"/>
      <c r="M105" s="6"/>
      <c r="N105" s="15"/>
      <c r="O105" s="6"/>
      <c r="P105" s="6"/>
      <c r="Q105" s="6"/>
      <c r="R105" s="16"/>
      <c r="U105" s="10"/>
      <c r="V105" s="10"/>
    </row>
    <row r="106" spans="1:22" ht="12.75">
      <c r="A106" s="17"/>
      <c r="B106" s="6"/>
      <c r="C106" s="6"/>
      <c r="D106" s="6"/>
      <c r="E106" s="10"/>
      <c r="F106" s="10"/>
      <c r="G106" s="10"/>
      <c r="H106" s="6"/>
      <c r="I106" s="6"/>
      <c r="J106" s="6"/>
      <c r="K106" s="10"/>
      <c r="L106" s="6"/>
      <c r="M106" s="6"/>
      <c r="N106" s="15"/>
      <c r="O106" s="6"/>
      <c r="P106" s="6"/>
      <c r="Q106" s="6"/>
      <c r="R106" s="16"/>
      <c r="S106" s="20"/>
      <c r="U106" s="10"/>
      <c r="V106" s="10"/>
    </row>
    <row r="107" spans="1:22" ht="12.75">
      <c r="A107" s="17"/>
      <c r="B107" s="6"/>
      <c r="C107" s="6"/>
      <c r="D107" s="6"/>
      <c r="E107" s="10"/>
      <c r="F107" s="10"/>
      <c r="G107" s="10"/>
      <c r="H107" s="6"/>
      <c r="I107" s="6"/>
      <c r="J107" s="6"/>
      <c r="K107" s="10"/>
      <c r="L107" s="6"/>
      <c r="M107" s="6"/>
      <c r="N107" s="15"/>
      <c r="O107" s="6"/>
      <c r="P107" s="6"/>
      <c r="Q107" s="6"/>
      <c r="R107" s="16"/>
      <c r="S107" s="6"/>
      <c r="U107" s="10"/>
      <c r="V107" s="10"/>
    </row>
    <row r="108" spans="1:22" ht="12.75">
      <c r="A108" s="10"/>
      <c r="B108" s="6"/>
      <c r="C108" s="6"/>
      <c r="D108" s="6"/>
      <c r="E108" s="10"/>
      <c r="F108" s="10"/>
      <c r="G108" s="10"/>
      <c r="H108" s="6"/>
      <c r="I108" s="6"/>
      <c r="J108" s="6"/>
      <c r="K108" s="10"/>
      <c r="L108" s="6"/>
      <c r="M108" s="6"/>
      <c r="N108" s="15"/>
      <c r="O108" s="6"/>
      <c r="P108" s="6"/>
      <c r="Q108" s="6"/>
      <c r="R108" s="16"/>
      <c r="U108" s="10"/>
      <c r="V108" s="10"/>
    </row>
    <row r="109" ht="12.75">
      <c r="L109" s="6"/>
    </row>
    <row r="110" ht="12.75">
      <c r="L110" s="6"/>
    </row>
    <row r="111" ht="12.75">
      <c r="L111" s="6"/>
    </row>
    <row r="112" ht="12.75">
      <c r="L112" s="6"/>
    </row>
    <row r="114" ht="12.75">
      <c r="A114" s="11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/>
      <c r="B127" s="10"/>
      <c r="C127" s="10"/>
    </row>
    <row r="128" spans="1:3" ht="12.75">
      <c r="A128" s="10"/>
      <c r="B128" s="10"/>
      <c r="C128" s="10"/>
    </row>
    <row r="129" spans="1:3" ht="12.75">
      <c r="A129" s="10"/>
      <c r="B129" s="10"/>
      <c r="C129" s="10"/>
    </row>
    <row r="130" spans="1:3" ht="12.75">
      <c r="A130" s="10"/>
      <c r="B130" s="10"/>
      <c r="C130" s="10"/>
    </row>
    <row r="131" spans="1:3" ht="12.75">
      <c r="A131" s="10"/>
      <c r="B131" s="10"/>
      <c r="C131" s="10"/>
    </row>
    <row r="132" spans="1:3" ht="12.75">
      <c r="A132" s="10"/>
      <c r="B132" s="10"/>
      <c r="C132" s="10"/>
    </row>
    <row r="133" spans="1:3" ht="12.75">
      <c r="A133" s="10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37" spans="1:3" ht="12.75">
      <c r="A137" s="10"/>
      <c r="B137" s="10"/>
      <c r="C137" s="10"/>
    </row>
    <row r="138" spans="1:3" ht="12.75">
      <c r="A138" s="10"/>
      <c r="B138" s="10"/>
      <c r="C138" s="10"/>
    </row>
    <row r="139" spans="1:3" ht="12.75">
      <c r="A139" s="10"/>
      <c r="B139" s="10"/>
      <c r="C139" s="10"/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0"/>
      <c r="C207" s="10"/>
    </row>
    <row r="208" spans="1:3" ht="12.75">
      <c r="A208" s="10"/>
      <c r="B208" s="10"/>
      <c r="C208" s="10"/>
    </row>
    <row r="209" spans="1:3" ht="12.75">
      <c r="A209" s="10"/>
      <c r="B209" s="10"/>
      <c r="C209" s="10"/>
    </row>
    <row r="210" spans="1:3" ht="12.75">
      <c r="A210" s="10"/>
      <c r="B210" s="10"/>
      <c r="C210" s="10"/>
    </row>
    <row r="211" spans="1:3" ht="12.75">
      <c r="A211" s="10"/>
      <c r="B211" s="10"/>
      <c r="C211" s="10"/>
    </row>
    <row r="212" spans="1:3" ht="12.75">
      <c r="A212" s="10"/>
      <c r="B212" s="10"/>
      <c r="C212" s="10"/>
    </row>
    <row r="213" spans="1:3" ht="12.75">
      <c r="A213" s="10"/>
      <c r="B213" s="10"/>
      <c r="C213" s="10"/>
    </row>
    <row r="214" spans="1:3" ht="12.75">
      <c r="A214" s="10"/>
      <c r="B214" s="10"/>
      <c r="C214" s="10"/>
    </row>
    <row r="215" spans="1:3" ht="12.75">
      <c r="A215" s="10"/>
      <c r="B215" s="10"/>
      <c r="C215" s="10"/>
    </row>
    <row r="216" spans="1:3" ht="12.75">
      <c r="A216" s="10"/>
      <c r="B216" s="10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  <row r="225" spans="1:3" ht="12.75">
      <c r="A225" s="10"/>
      <c r="B225" s="10"/>
      <c r="C225" s="10"/>
    </row>
    <row r="226" spans="1:3" ht="12.75">
      <c r="A226" s="10"/>
      <c r="B226" s="10"/>
      <c r="C226" s="10"/>
    </row>
    <row r="227" spans="1:3" ht="12.75">
      <c r="A227" s="10"/>
      <c r="B227" s="10"/>
      <c r="C227" s="10"/>
    </row>
    <row r="228" spans="1:3" ht="12.75">
      <c r="A228" s="10"/>
      <c r="B228" s="10"/>
      <c r="C228" s="10"/>
    </row>
    <row r="229" spans="1:3" ht="12.75">
      <c r="A229" s="10"/>
      <c r="B229" s="10"/>
      <c r="C229" s="10"/>
    </row>
    <row r="230" spans="1:3" ht="12.75">
      <c r="A230" s="10"/>
      <c r="B230" s="10"/>
      <c r="C230" s="10"/>
    </row>
    <row r="231" spans="1:3" ht="12.75">
      <c r="A231" s="10"/>
      <c r="B231" s="10"/>
      <c r="C231" s="10"/>
    </row>
    <row r="232" spans="1:3" ht="12.75">
      <c r="A232" s="10"/>
      <c r="B232" s="10"/>
      <c r="C232" s="10"/>
    </row>
    <row r="233" spans="1:3" ht="12.75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10"/>
    </row>
    <row r="236" spans="1:3" ht="12.75">
      <c r="A236" s="10"/>
      <c r="B236" s="10"/>
      <c r="C236" s="10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spans="1:3" ht="12.75">
      <c r="A241" s="10"/>
      <c r="B241" s="10"/>
      <c r="C241" s="10"/>
    </row>
    <row r="242" spans="1:3" ht="12.75">
      <c r="A242" s="10"/>
      <c r="B242" s="10"/>
      <c r="C242" s="10"/>
    </row>
    <row r="243" spans="1:3" ht="12.75">
      <c r="A243" s="10"/>
      <c r="B243" s="10"/>
      <c r="C243" s="10"/>
    </row>
    <row r="244" spans="1:3" ht="12.75">
      <c r="A244" s="10"/>
      <c r="B244" s="10"/>
      <c r="C244" s="10"/>
    </row>
    <row r="245" spans="1:3" ht="12.75">
      <c r="A245" s="10"/>
      <c r="B245" s="10"/>
      <c r="C245" s="10"/>
    </row>
    <row r="246" spans="1:3" ht="12.75">
      <c r="A246" s="10"/>
      <c r="B246" s="10"/>
      <c r="C246" s="10"/>
    </row>
    <row r="247" spans="1:3" ht="12.75">
      <c r="A247" s="10"/>
      <c r="B247" s="10"/>
      <c r="C247" s="10"/>
    </row>
    <row r="248" spans="1:3" ht="12.75">
      <c r="A248" s="10"/>
      <c r="B248" s="10"/>
      <c r="C248" s="10"/>
    </row>
    <row r="249" spans="1:3" ht="12.75">
      <c r="A249" s="10"/>
      <c r="B249" s="10"/>
      <c r="C249" s="10"/>
    </row>
    <row r="250" spans="1:3" ht="12.75">
      <c r="A250" s="10"/>
      <c r="B250" s="10"/>
      <c r="C250" s="10"/>
    </row>
    <row r="251" spans="1:3" ht="12.75">
      <c r="A251" s="10"/>
      <c r="B251" s="10"/>
      <c r="C251" s="10"/>
    </row>
    <row r="252" spans="1:3" ht="12.75">
      <c r="A252" s="10"/>
      <c r="B252" s="10"/>
      <c r="C252" s="10"/>
    </row>
    <row r="253" spans="1:3" ht="12.75">
      <c r="A253" s="10"/>
      <c r="B253" s="10"/>
      <c r="C253" s="10"/>
    </row>
    <row r="254" spans="1:3" ht="12.75">
      <c r="A254" s="10"/>
      <c r="B254" s="10"/>
      <c r="C254" s="10"/>
    </row>
    <row r="255" spans="1:3" ht="12.75">
      <c r="A255" s="10"/>
      <c r="B255" s="10"/>
      <c r="C255" s="10"/>
    </row>
    <row r="256" spans="1:3" ht="12.75">
      <c r="A256" s="10"/>
      <c r="B256" s="10"/>
      <c r="C256" s="10"/>
    </row>
    <row r="257" spans="1:3" ht="12.75">
      <c r="A257" s="10"/>
      <c r="B257" s="10"/>
      <c r="C257" s="10"/>
    </row>
    <row r="258" spans="1:3" ht="12.75">
      <c r="A258" s="10"/>
      <c r="B258" s="10"/>
      <c r="C258" s="10"/>
    </row>
    <row r="259" spans="1:3" ht="12.75">
      <c r="A259" s="10"/>
      <c r="B259" s="10"/>
      <c r="C259" s="10"/>
    </row>
    <row r="260" spans="1:3" ht="12.75">
      <c r="A260" s="10"/>
      <c r="B260" s="10"/>
      <c r="C260" s="10"/>
    </row>
    <row r="261" spans="1:3" ht="12.75">
      <c r="A261" s="10"/>
      <c r="B261" s="10"/>
      <c r="C261" s="10"/>
    </row>
    <row r="262" spans="1:3" ht="12.75">
      <c r="A262" s="10"/>
      <c r="B262" s="10"/>
      <c r="C262" s="10"/>
    </row>
    <row r="263" spans="1:3" ht="12.75">
      <c r="A263" s="10"/>
      <c r="B263" s="10"/>
      <c r="C263" s="10"/>
    </row>
    <row r="264" spans="1:3" ht="12.75">
      <c r="A264" s="10"/>
      <c r="B264" s="10"/>
      <c r="C264" s="10"/>
    </row>
    <row r="265" spans="1:3" ht="12.75">
      <c r="A265" s="10"/>
      <c r="B265" s="10"/>
      <c r="C265" s="10"/>
    </row>
    <row r="266" spans="1:3" ht="12.75">
      <c r="A266" s="10"/>
      <c r="B266" s="10"/>
      <c r="C266" s="10"/>
    </row>
    <row r="267" spans="1:3" ht="12.75">
      <c r="A267" s="10"/>
      <c r="B267" s="10"/>
      <c r="C267" s="10"/>
    </row>
    <row r="268" spans="1:3" ht="12.75">
      <c r="A268" s="10"/>
      <c r="B268" s="10"/>
      <c r="C268" s="10"/>
    </row>
    <row r="269" spans="1:3" ht="12.75">
      <c r="A269" s="10"/>
      <c r="B269" s="10"/>
      <c r="C269" s="10"/>
    </row>
    <row r="270" spans="1:3" ht="12.75">
      <c r="A270" s="10"/>
      <c r="B270" s="10"/>
      <c r="C270" s="10"/>
    </row>
    <row r="271" spans="1:3" ht="12.75">
      <c r="A271" s="10"/>
      <c r="B271" s="10"/>
      <c r="C271" s="10"/>
    </row>
    <row r="272" spans="1:3" ht="12.75">
      <c r="A272" s="10"/>
      <c r="B272" s="10"/>
      <c r="C272" s="10"/>
    </row>
    <row r="273" spans="1:3" ht="12.75">
      <c r="A273" s="10"/>
      <c r="B273" s="10"/>
      <c r="C273" s="10"/>
    </row>
    <row r="274" spans="1:3" ht="12.75">
      <c r="A274" s="10"/>
      <c r="B274" s="10"/>
      <c r="C274" s="10"/>
    </row>
    <row r="275" spans="1:3" ht="12.75">
      <c r="A275" s="10"/>
      <c r="B275" s="10"/>
      <c r="C275" s="10"/>
    </row>
    <row r="276" spans="1:3" ht="12.75">
      <c r="A276" s="10"/>
      <c r="B276" s="10"/>
      <c r="C276" s="10"/>
    </row>
    <row r="277" spans="1:3" ht="12.75">
      <c r="A277" s="10"/>
      <c r="B277" s="10"/>
      <c r="C277" s="10"/>
    </row>
    <row r="278" spans="1:3" ht="12.75">
      <c r="A278" s="10"/>
      <c r="B278" s="10"/>
      <c r="C278" s="10"/>
    </row>
    <row r="279" spans="1:3" ht="12.75">
      <c r="A279" s="10"/>
      <c r="B279" s="10"/>
      <c r="C279" s="10"/>
    </row>
    <row r="280" spans="1:3" ht="12.75">
      <c r="A280" s="10"/>
      <c r="B280" s="10"/>
      <c r="C280" s="10"/>
    </row>
    <row r="281" spans="1:3" ht="12.75">
      <c r="A281" s="10"/>
      <c r="B281" s="10"/>
      <c r="C281" s="10"/>
    </row>
    <row r="282" spans="1:3" ht="12.75">
      <c r="A282" s="10"/>
      <c r="B282" s="10"/>
      <c r="C282" s="10"/>
    </row>
    <row r="283" spans="1:3" ht="12.75">
      <c r="A283" s="10"/>
      <c r="B283" s="10"/>
      <c r="C283" s="10"/>
    </row>
    <row r="284" spans="1:3" ht="12.75">
      <c r="A284" s="10"/>
      <c r="B284" s="10"/>
      <c r="C284" s="10"/>
    </row>
    <row r="285" spans="1:3" ht="12.75">
      <c r="A285" s="10"/>
      <c r="B285" s="10"/>
      <c r="C285" s="10"/>
    </row>
    <row r="286" spans="1:3" ht="12.75">
      <c r="A286" s="10"/>
      <c r="B286" s="10"/>
      <c r="C286" s="10"/>
    </row>
    <row r="287" spans="1:3" ht="12.75">
      <c r="A287" s="10"/>
      <c r="B287" s="10"/>
      <c r="C287" s="10"/>
    </row>
    <row r="288" spans="1:3" ht="12.75">
      <c r="A288" s="10"/>
      <c r="B288" s="10"/>
      <c r="C288" s="10"/>
    </row>
    <row r="289" spans="1:3" ht="12.75">
      <c r="A289" s="10"/>
      <c r="B289" s="10"/>
      <c r="C289" s="10"/>
    </row>
    <row r="290" spans="1:3" ht="12.75">
      <c r="A290" s="10"/>
      <c r="B290" s="10"/>
      <c r="C290" s="10"/>
    </row>
    <row r="291" spans="1:3" ht="12.75">
      <c r="A291" s="10"/>
      <c r="B291" s="10"/>
      <c r="C291" s="10"/>
    </row>
    <row r="292" spans="1:3" ht="12.75">
      <c r="A292" s="10"/>
      <c r="B292" s="10"/>
      <c r="C292" s="10"/>
    </row>
    <row r="293" spans="1:3" ht="12.75">
      <c r="A293" s="10"/>
      <c r="B293" s="10"/>
      <c r="C293" s="10"/>
    </row>
    <row r="294" spans="1:3" ht="12.75">
      <c r="A294" s="10"/>
      <c r="B294" s="10"/>
      <c r="C294" s="10"/>
    </row>
    <row r="295" spans="1:3" ht="12.75">
      <c r="A295" s="10"/>
      <c r="B295" s="10"/>
      <c r="C295" s="10"/>
    </row>
    <row r="296" spans="1:3" ht="12.75">
      <c r="A296" s="10"/>
      <c r="B296" s="10"/>
      <c r="C296" s="10"/>
    </row>
    <row r="297" spans="1:3" ht="12.75">
      <c r="A297" s="10"/>
      <c r="B297" s="10"/>
      <c r="C297" s="10"/>
    </row>
    <row r="298" spans="1:3" ht="12.75">
      <c r="A298" s="10"/>
      <c r="B298" s="10"/>
      <c r="C298" s="10"/>
    </row>
    <row r="299" spans="1:3" ht="12.75">
      <c r="A299" s="10"/>
      <c r="B299" s="10"/>
      <c r="C299" s="10"/>
    </row>
    <row r="300" spans="1:3" ht="12.75">
      <c r="A300" s="10"/>
      <c r="B300" s="10"/>
      <c r="C300" s="10"/>
    </row>
    <row r="301" spans="1:3" ht="12.75">
      <c r="A301" s="10"/>
      <c r="B301" s="10"/>
      <c r="C301" s="10"/>
    </row>
    <row r="302" spans="1:3" ht="12.75">
      <c r="A302" s="10"/>
      <c r="B302" s="10"/>
      <c r="C302" s="10"/>
    </row>
    <row r="303" spans="1:3" ht="12.75">
      <c r="A303" s="10"/>
      <c r="B303" s="10"/>
      <c r="C303" s="10"/>
    </row>
    <row r="304" spans="1:3" ht="12.75">
      <c r="A304" s="10"/>
      <c r="B304" s="10"/>
      <c r="C304" s="10"/>
    </row>
    <row r="305" spans="1:3" ht="12.75">
      <c r="A305" s="10"/>
      <c r="B305" s="10"/>
      <c r="C305" s="10"/>
    </row>
    <row r="306" spans="1:3" ht="12.75">
      <c r="A306" s="10"/>
      <c r="B306" s="10"/>
      <c r="C306" s="10"/>
    </row>
    <row r="307" spans="1:3" ht="12.75">
      <c r="A307" s="10"/>
      <c r="B307" s="10"/>
      <c r="C307" s="10"/>
    </row>
    <row r="308" spans="1:3" ht="12.75">
      <c r="A308" s="10"/>
      <c r="B308" s="10"/>
      <c r="C308" s="10"/>
    </row>
    <row r="309" spans="1:3" ht="12.75">
      <c r="A309" s="10"/>
      <c r="B309" s="10"/>
      <c r="C309" s="10"/>
    </row>
    <row r="310" spans="1:3" ht="12.75">
      <c r="A310" s="10"/>
      <c r="B310" s="10"/>
      <c r="C310" s="10"/>
    </row>
    <row r="311" spans="1:3" ht="12.75">
      <c r="A311" s="10"/>
      <c r="B311" s="10"/>
      <c r="C311" s="10"/>
    </row>
    <row r="312" spans="1:3" ht="12.75">
      <c r="A312" s="10"/>
      <c r="B312" s="10"/>
      <c r="C312" s="10"/>
    </row>
    <row r="313" spans="1:3" ht="12.75">
      <c r="A313" s="10"/>
      <c r="B313" s="10"/>
      <c r="C313" s="10"/>
    </row>
    <row r="314" spans="1:3" ht="12.75">
      <c r="A314" s="10"/>
      <c r="B314" s="10"/>
      <c r="C314" s="10"/>
    </row>
    <row r="315" spans="1:3" ht="12.75">
      <c r="A315" s="10"/>
      <c r="B315" s="10"/>
      <c r="C315" s="10"/>
    </row>
    <row r="316" spans="1:3" ht="12.75">
      <c r="A316" s="10"/>
      <c r="B316" s="10"/>
      <c r="C316" s="10"/>
    </row>
    <row r="317" spans="1:3" ht="12.75">
      <c r="A317" s="10"/>
      <c r="B317" s="10"/>
      <c r="C317" s="10"/>
    </row>
    <row r="318" spans="1:3" ht="12.75">
      <c r="A318" s="10"/>
      <c r="B318" s="10"/>
      <c r="C318" s="10"/>
    </row>
    <row r="319" spans="1:3" ht="12.75">
      <c r="A319" s="10"/>
      <c r="B319" s="10"/>
      <c r="C319" s="10"/>
    </row>
    <row r="320" spans="1:3" ht="12.75">
      <c r="A320" s="10"/>
      <c r="B320" s="10"/>
      <c r="C320" s="10"/>
    </row>
    <row r="321" spans="1:3" ht="12.75">
      <c r="A321" s="10"/>
      <c r="B321" s="10"/>
      <c r="C321" s="10"/>
    </row>
    <row r="322" spans="1:3" ht="12.75">
      <c r="A322" s="10"/>
      <c r="B322" s="10"/>
      <c r="C322" s="10"/>
    </row>
    <row r="323" spans="1:3" ht="12.75">
      <c r="A323" s="10"/>
      <c r="B323" s="10"/>
      <c r="C323" s="10"/>
    </row>
    <row r="324" spans="1:3" ht="12.75">
      <c r="A324" s="10"/>
      <c r="B324" s="10"/>
      <c r="C324" s="10"/>
    </row>
    <row r="325" spans="1:3" ht="12.75">
      <c r="A325" s="10"/>
      <c r="B325" s="10"/>
      <c r="C325" s="10"/>
    </row>
    <row r="326" spans="1:3" ht="12.75">
      <c r="A326" s="10"/>
      <c r="B326" s="10"/>
      <c r="C326" s="10"/>
    </row>
    <row r="327" spans="1:3" ht="12.75">
      <c r="A327" s="10"/>
      <c r="B327" s="10"/>
      <c r="C327" s="10"/>
    </row>
    <row r="328" spans="1:3" ht="12.75">
      <c r="A328" s="10"/>
      <c r="B328" s="10"/>
      <c r="C328" s="10"/>
    </row>
    <row r="329" spans="1:3" ht="12.75">
      <c r="A329" s="10"/>
      <c r="B329" s="10"/>
      <c r="C329" s="10"/>
    </row>
    <row r="330" spans="1:3" ht="12.75">
      <c r="A330" s="10"/>
      <c r="B330" s="10"/>
      <c r="C330" s="10"/>
    </row>
    <row r="331" spans="1:3" ht="12.75">
      <c r="A331" s="10"/>
      <c r="B331" s="10"/>
      <c r="C331" s="10"/>
    </row>
    <row r="332" spans="1:3" ht="12.75">
      <c r="A332" s="10"/>
      <c r="B332" s="10"/>
      <c r="C332" s="10"/>
    </row>
    <row r="333" spans="1:3" ht="12.75">
      <c r="A333" s="10"/>
      <c r="B333" s="10"/>
      <c r="C333" s="10"/>
    </row>
    <row r="334" spans="1:3" ht="12.75">
      <c r="A334" s="10"/>
      <c r="B334" s="10"/>
      <c r="C334" s="10"/>
    </row>
    <row r="335" spans="1:3" ht="12.75">
      <c r="A335" s="10"/>
      <c r="B335" s="10"/>
      <c r="C335" s="10"/>
    </row>
    <row r="336" spans="1:3" ht="12.75">
      <c r="A336" s="10"/>
      <c r="B336" s="10"/>
      <c r="C336" s="10"/>
    </row>
    <row r="337" spans="1:3" ht="12.75">
      <c r="A337" s="10"/>
      <c r="B337" s="10"/>
      <c r="C337" s="10"/>
    </row>
    <row r="338" spans="1:3" ht="12.75">
      <c r="A338" s="10"/>
      <c r="B338" s="10"/>
      <c r="C338" s="10"/>
    </row>
    <row r="339" spans="1:3" ht="12.75">
      <c r="A339" s="10"/>
      <c r="B339" s="10"/>
      <c r="C339" s="10"/>
    </row>
    <row r="340" spans="1:3" ht="12.75">
      <c r="A340" s="10"/>
      <c r="B340" s="10"/>
      <c r="C340" s="10"/>
    </row>
    <row r="341" spans="1:3" ht="12.75">
      <c r="A341" s="10"/>
      <c r="B341" s="10"/>
      <c r="C341" s="10"/>
    </row>
    <row r="342" spans="1:3" ht="12.75">
      <c r="A342" s="10"/>
      <c r="B342" s="10"/>
      <c r="C342" s="10"/>
    </row>
    <row r="343" spans="1:3" ht="12.75">
      <c r="A343" s="10"/>
      <c r="B343" s="10"/>
      <c r="C343" s="10"/>
    </row>
    <row r="344" spans="1:3" ht="12.75">
      <c r="A344" s="10"/>
      <c r="B344" s="10"/>
      <c r="C344" s="10"/>
    </row>
    <row r="345" spans="1:3" ht="12.75">
      <c r="A345" s="10"/>
      <c r="B345" s="10"/>
      <c r="C345" s="10"/>
    </row>
    <row r="346" spans="1:3" ht="12.75">
      <c r="A346" s="10"/>
      <c r="B346" s="10"/>
      <c r="C346" s="10"/>
    </row>
    <row r="347" spans="1:3" ht="12.75">
      <c r="A347" s="10"/>
      <c r="B347" s="10"/>
      <c r="C347" s="10"/>
    </row>
    <row r="348" spans="1:3" ht="12.75">
      <c r="A348" s="10"/>
      <c r="B348" s="10"/>
      <c r="C348" s="10"/>
    </row>
    <row r="349" spans="1:3" ht="12.75">
      <c r="A349" s="10"/>
      <c r="B349" s="10"/>
      <c r="C349" s="10"/>
    </row>
    <row r="350" spans="1:3" ht="12.75">
      <c r="A350" s="10"/>
      <c r="B350" s="10"/>
      <c r="C350" s="10"/>
    </row>
    <row r="351" spans="1:3" ht="12.75">
      <c r="A351" s="10"/>
      <c r="B351" s="10"/>
      <c r="C351" s="10"/>
    </row>
    <row r="352" spans="1:3" ht="12.75">
      <c r="A352" s="10"/>
      <c r="B352" s="10"/>
      <c r="C352" s="10"/>
    </row>
    <row r="353" spans="1:3" ht="12.75">
      <c r="A353" s="10"/>
      <c r="B353" s="10"/>
      <c r="C353" s="10"/>
    </row>
    <row r="354" spans="1:3" ht="12.75">
      <c r="A354" s="10"/>
      <c r="B354" s="10"/>
      <c r="C354" s="10"/>
    </row>
    <row r="355" spans="1:3" ht="12.75">
      <c r="A355" s="10"/>
      <c r="B355" s="10"/>
      <c r="C355" s="10"/>
    </row>
    <row r="356" spans="1:3" ht="12.75">
      <c r="A356" s="10"/>
      <c r="B356" s="10"/>
      <c r="C356" s="10"/>
    </row>
    <row r="357" spans="1:3" ht="12.75">
      <c r="A357" s="10"/>
      <c r="B357" s="10"/>
      <c r="C357" s="10"/>
    </row>
    <row r="358" spans="1:3" ht="12.75">
      <c r="A358" s="10"/>
      <c r="B358" s="10"/>
      <c r="C358" s="10"/>
    </row>
    <row r="359" spans="1:3" ht="12.75">
      <c r="A359" s="10"/>
      <c r="B359" s="10"/>
      <c r="C359" s="10"/>
    </row>
    <row r="360" spans="1:3" ht="12.75">
      <c r="A360" s="10"/>
      <c r="B360" s="10"/>
      <c r="C360" s="10"/>
    </row>
    <row r="361" spans="1:3" ht="12.75">
      <c r="A361" s="10"/>
      <c r="B361" s="10"/>
      <c r="C361" s="10"/>
    </row>
    <row r="362" spans="1:3" ht="12.75">
      <c r="A362" s="10"/>
      <c r="B362" s="10"/>
      <c r="C362" s="10"/>
    </row>
    <row r="363" spans="1:3" ht="12.75">
      <c r="A363" s="10"/>
      <c r="B363" s="10"/>
      <c r="C363" s="10"/>
    </row>
    <row r="364" spans="1:3" ht="12.75">
      <c r="A364" s="10"/>
      <c r="B364" s="10"/>
      <c r="C364" s="10"/>
    </row>
    <row r="365" spans="1:3" ht="12.75">
      <c r="A365" s="10"/>
      <c r="B365" s="10"/>
      <c r="C365" s="10"/>
    </row>
    <row r="366" spans="1:3" ht="12.75">
      <c r="A366" s="10"/>
      <c r="B366" s="10"/>
      <c r="C366" s="10"/>
    </row>
    <row r="367" spans="1:3" ht="12.75">
      <c r="A367" s="10"/>
      <c r="B367" s="10"/>
      <c r="C367" s="10"/>
    </row>
    <row r="368" spans="1:3" ht="12.75">
      <c r="A368" s="10"/>
      <c r="B368" s="10"/>
      <c r="C368" s="10"/>
    </row>
    <row r="369" spans="1:3" ht="12.75">
      <c r="A369" s="10"/>
      <c r="B369" s="10"/>
      <c r="C369" s="10"/>
    </row>
    <row r="370" spans="1:3" ht="12.75">
      <c r="A370" s="10"/>
      <c r="B370" s="10"/>
      <c r="C370" s="10"/>
    </row>
    <row r="371" spans="1:3" ht="12.75">
      <c r="A371" s="10"/>
      <c r="B371" s="10"/>
      <c r="C371" s="10"/>
    </row>
    <row r="372" spans="1:3" ht="12.75">
      <c r="A372" s="10"/>
      <c r="B372" s="10"/>
      <c r="C372" s="10"/>
    </row>
    <row r="373" spans="1:3" ht="12.75">
      <c r="A373" s="10"/>
      <c r="B373" s="10"/>
      <c r="C373" s="10"/>
    </row>
    <row r="374" spans="1:3" ht="12.75">
      <c r="A374" s="10"/>
      <c r="B374" s="10"/>
      <c r="C374" s="10"/>
    </row>
    <row r="375" spans="1:3" ht="12.75">
      <c r="A375" s="10"/>
      <c r="B375" s="10"/>
      <c r="C375" s="10"/>
    </row>
    <row r="376" spans="1:3" ht="12.75">
      <c r="A376" s="10"/>
      <c r="B376" s="10"/>
      <c r="C376" s="10"/>
    </row>
    <row r="377" spans="1:3" ht="12.75">
      <c r="A377" s="10"/>
      <c r="B377" s="10"/>
      <c r="C377" s="10"/>
    </row>
    <row r="378" spans="1:3" ht="12.75">
      <c r="A378" s="10"/>
      <c r="B378" s="10"/>
      <c r="C378" s="10"/>
    </row>
    <row r="379" spans="1:3" ht="12.75">
      <c r="A379" s="10"/>
      <c r="B379" s="10"/>
      <c r="C379" s="10"/>
    </row>
    <row r="380" spans="1:3" ht="12.75">
      <c r="A380" s="10"/>
      <c r="B380" s="10"/>
      <c r="C380" s="10"/>
    </row>
    <row r="381" spans="1:3" ht="12.75">
      <c r="A381" s="10"/>
      <c r="B381" s="10"/>
      <c r="C381" s="10"/>
    </row>
    <row r="382" spans="1:3" ht="12.75">
      <c r="A382" s="10"/>
      <c r="B382" s="10"/>
      <c r="C382" s="10"/>
    </row>
    <row r="383" spans="1:3" ht="12.75">
      <c r="A383" s="10"/>
      <c r="B383" s="10"/>
      <c r="C383" s="10"/>
    </row>
    <row r="384" spans="1:3" ht="12.75">
      <c r="A384" s="10"/>
      <c r="B384" s="10"/>
      <c r="C384" s="10"/>
    </row>
    <row r="385" spans="1:3" ht="12.75">
      <c r="A385" s="10"/>
      <c r="B385" s="10"/>
      <c r="C385" s="10"/>
    </row>
    <row r="386" spans="1:3" ht="12.75">
      <c r="A386" s="10"/>
      <c r="B386" s="10"/>
      <c r="C386" s="10"/>
    </row>
    <row r="387" spans="1:3" ht="12.75">
      <c r="A387" s="10"/>
      <c r="B387" s="10"/>
      <c r="C387" s="10"/>
    </row>
    <row r="388" spans="1:3" ht="12.75">
      <c r="A388" s="10"/>
      <c r="B388" s="10"/>
      <c r="C388" s="10"/>
    </row>
    <row r="389" spans="1:3" ht="12.75">
      <c r="A389" s="10"/>
      <c r="B389" s="10"/>
      <c r="C389" s="10"/>
    </row>
    <row r="390" spans="1:3" ht="12.75">
      <c r="A390" s="10"/>
      <c r="B390" s="10"/>
      <c r="C390" s="10"/>
    </row>
    <row r="391" spans="1:3" ht="12.75">
      <c r="A391" s="10"/>
      <c r="B391" s="10"/>
      <c r="C391" s="10"/>
    </row>
    <row r="392" spans="1:3" ht="12.75">
      <c r="A392" s="10"/>
      <c r="B392" s="10"/>
      <c r="C392" s="10"/>
    </row>
    <row r="393" spans="1:3" ht="12.75">
      <c r="A393" s="10"/>
      <c r="B393" s="10"/>
      <c r="C393" s="10"/>
    </row>
    <row r="394" spans="1:3" ht="12.75">
      <c r="A394" s="10"/>
      <c r="B394" s="10"/>
      <c r="C394" s="10"/>
    </row>
    <row r="395" spans="1:3" ht="12.75">
      <c r="A395" s="10"/>
      <c r="B395" s="10"/>
      <c r="C395" s="10"/>
    </row>
    <row r="396" spans="1:3" ht="12.75">
      <c r="A396" s="10"/>
      <c r="B396" s="10"/>
      <c r="C396" s="10"/>
    </row>
    <row r="397" spans="1:3" ht="12.75">
      <c r="A397" s="10"/>
      <c r="B397" s="10"/>
      <c r="C397" s="10"/>
    </row>
    <row r="398" spans="1:3" ht="12.75">
      <c r="A398" s="10"/>
      <c r="B398" s="10"/>
      <c r="C398" s="10"/>
    </row>
    <row r="399" spans="1:3" ht="12.75">
      <c r="A399" s="10"/>
      <c r="B399" s="10"/>
      <c r="C399" s="10"/>
    </row>
    <row r="400" spans="1:3" ht="12.75">
      <c r="A400" s="10"/>
      <c r="B400" s="10"/>
      <c r="C400" s="10"/>
    </row>
    <row r="401" spans="1:3" ht="12.75">
      <c r="A401" s="10"/>
      <c r="B401" s="10"/>
      <c r="C401" s="10"/>
    </row>
    <row r="402" spans="1:3" ht="12.75">
      <c r="A402" s="10"/>
      <c r="B402" s="10"/>
      <c r="C402" s="10"/>
    </row>
    <row r="403" spans="1:3" ht="12.75">
      <c r="A403" s="10"/>
      <c r="B403" s="10"/>
      <c r="C403" s="10"/>
    </row>
    <row r="404" spans="1:3" ht="12.75">
      <c r="A404" s="10"/>
      <c r="B404" s="10"/>
      <c r="C404" s="10"/>
    </row>
    <row r="405" spans="1:3" ht="12.75">
      <c r="A405" s="10"/>
      <c r="B405" s="10"/>
      <c r="C405" s="10"/>
    </row>
    <row r="406" spans="1:3" ht="12.75">
      <c r="A406" s="10"/>
      <c r="B406" s="10"/>
      <c r="C406" s="10"/>
    </row>
    <row r="407" spans="1:3" ht="12.75">
      <c r="A407" s="10"/>
      <c r="B407" s="10"/>
      <c r="C407" s="10"/>
    </row>
    <row r="408" spans="1:3" ht="12.75">
      <c r="A408" s="10"/>
      <c r="B408" s="10"/>
      <c r="C408" s="10"/>
    </row>
    <row r="409" spans="1:3" ht="12.75">
      <c r="A409" s="10"/>
      <c r="B409" s="10"/>
      <c r="C409" s="10"/>
    </row>
    <row r="410" spans="1:3" ht="12.75">
      <c r="A410" s="10"/>
      <c r="B410" s="10"/>
      <c r="C410" s="10"/>
    </row>
    <row r="411" spans="1:3" ht="12.75">
      <c r="A411" s="10"/>
      <c r="B411" s="10"/>
      <c r="C411" s="10"/>
    </row>
    <row r="412" spans="1:3" ht="12.75">
      <c r="A412" s="10"/>
      <c r="B412" s="10"/>
      <c r="C412" s="10"/>
    </row>
    <row r="413" spans="1:3" ht="12.75">
      <c r="A413" s="10"/>
      <c r="B413" s="10"/>
      <c r="C413" s="10"/>
    </row>
    <row r="414" spans="1:3" ht="12.75">
      <c r="A414" s="10"/>
      <c r="B414" s="10"/>
      <c r="C414" s="10"/>
    </row>
    <row r="415" spans="1:3" ht="12.75">
      <c r="A415" s="10"/>
      <c r="B415" s="10"/>
      <c r="C415" s="10"/>
    </row>
    <row r="416" spans="1:3" ht="12.75">
      <c r="A416" s="10"/>
      <c r="B416" s="10"/>
      <c r="C416" s="10"/>
    </row>
    <row r="417" spans="1:3" ht="12.75">
      <c r="A417" s="10"/>
      <c r="B417" s="10"/>
      <c r="C417" s="10"/>
    </row>
    <row r="418" spans="1:3" ht="12.75">
      <c r="A418" s="10"/>
      <c r="B418" s="10"/>
      <c r="C418" s="10"/>
    </row>
    <row r="419" spans="1:3" ht="12.75">
      <c r="A419" s="10"/>
      <c r="B419" s="10"/>
      <c r="C419" s="10"/>
    </row>
    <row r="420" spans="1:3" ht="12.75">
      <c r="A420" s="10"/>
      <c r="B420" s="10"/>
      <c r="C420" s="10"/>
    </row>
    <row r="421" spans="1:3" ht="12.75">
      <c r="A421" s="10"/>
      <c r="B421" s="10"/>
      <c r="C421" s="10"/>
    </row>
    <row r="422" spans="1:3" ht="12.75">
      <c r="A422" s="10"/>
      <c r="B422" s="10"/>
      <c r="C422" s="10"/>
    </row>
    <row r="423" spans="1:3" ht="12.75">
      <c r="A423" s="10"/>
      <c r="B423" s="10"/>
      <c r="C423" s="10"/>
    </row>
    <row r="424" spans="1:3" ht="12.75">
      <c r="A424" s="10"/>
      <c r="B424" s="10"/>
      <c r="C424" s="10"/>
    </row>
    <row r="425" spans="1:3" ht="12.75">
      <c r="A425" s="10"/>
      <c r="B425" s="10"/>
      <c r="C425" s="10"/>
    </row>
    <row r="426" spans="1:3" ht="12.75">
      <c r="A426" s="10"/>
      <c r="B426" s="10"/>
      <c r="C426" s="10"/>
    </row>
    <row r="427" spans="1:3" ht="12.75">
      <c r="A427" s="10"/>
      <c r="B427" s="10"/>
      <c r="C427" s="10"/>
    </row>
    <row r="428" spans="1:3" ht="12.75">
      <c r="A428" s="10"/>
      <c r="B428" s="10"/>
      <c r="C428" s="10"/>
    </row>
    <row r="429" spans="1:3" ht="12.75">
      <c r="A429" s="10"/>
      <c r="B429" s="10"/>
      <c r="C429" s="10"/>
    </row>
    <row r="430" spans="1:3" ht="12.75">
      <c r="A430" s="10"/>
      <c r="B430" s="10"/>
      <c r="C430" s="10"/>
    </row>
    <row r="431" spans="1:3" ht="12.75">
      <c r="A431" s="10"/>
      <c r="B431" s="10"/>
      <c r="C431" s="10"/>
    </row>
    <row r="432" spans="1:3" ht="12.75">
      <c r="A432" s="10"/>
      <c r="B432" s="10"/>
      <c r="C432" s="10"/>
    </row>
    <row r="433" spans="1:3" ht="12.75">
      <c r="A433" s="10"/>
      <c r="B433" s="10"/>
      <c r="C433" s="10"/>
    </row>
    <row r="434" spans="1:3" ht="12.75">
      <c r="A434" s="10"/>
      <c r="B434" s="10"/>
      <c r="C434" s="10"/>
    </row>
    <row r="435" spans="1:3" ht="12.75">
      <c r="A435" s="10"/>
      <c r="B435" s="10"/>
      <c r="C435" s="10"/>
    </row>
    <row r="436" spans="1:3" ht="12.75">
      <c r="A436" s="10"/>
      <c r="B436" s="10"/>
      <c r="C436" s="10"/>
    </row>
    <row r="437" spans="1:3" ht="12.75">
      <c r="A437" s="10"/>
      <c r="B437" s="10"/>
      <c r="C437" s="10"/>
    </row>
    <row r="438" spans="1:3" ht="12.75">
      <c r="A438" s="10"/>
      <c r="B438" s="10"/>
      <c r="C438" s="10"/>
    </row>
    <row r="439" spans="1:3" ht="12.75">
      <c r="A439" s="10"/>
      <c r="B439" s="10"/>
      <c r="C439" s="10"/>
    </row>
    <row r="440" spans="1:3" ht="12.75">
      <c r="A440" s="10"/>
      <c r="B440" s="10"/>
      <c r="C440" s="10"/>
    </row>
    <row r="441" spans="1:3" ht="12.75">
      <c r="A441" s="10"/>
      <c r="B441" s="10"/>
      <c r="C441" s="10"/>
    </row>
    <row r="442" spans="1:3" ht="12.75">
      <c r="A442" s="10"/>
      <c r="B442" s="10"/>
      <c r="C442" s="10"/>
    </row>
    <row r="443" spans="1:3" ht="12.75">
      <c r="A443" s="10"/>
      <c r="B443" s="10"/>
      <c r="C443" s="10"/>
    </row>
    <row r="444" spans="1:3" ht="12.75">
      <c r="A444" s="10"/>
      <c r="B444" s="10"/>
      <c r="C444" s="10"/>
    </row>
    <row r="445" spans="1:3" ht="12.75">
      <c r="A445" s="10"/>
      <c r="B445" s="10"/>
      <c r="C445" s="10"/>
    </row>
    <row r="446" spans="1:3" ht="12.75">
      <c r="A446" s="10"/>
      <c r="B446" s="10"/>
      <c r="C446" s="10"/>
    </row>
    <row r="447" spans="1:3" ht="12.75">
      <c r="A447" s="10"/>
      <c r="B447" s="10"/>
      <c r="C447" s="10"/>
    </row>
    <row r="448" spans="1:3" ht="12.75">
      <c r="A448" s="10"/>
      <c r="B448" s="10"/>
      <c r="C448" s="10"/>
    </row>
    <row r="449" spans="1:3" ht="12.75">
      <c r="A449" s="10"/>
      <c r="B449" s="10"/>
      <c r="C449" s="10"/>
    </row>
    <row r="450" spans="1:3" ht="12.75">
      <c r="A450" s="10"/>
      <c r="B450" s="10"/>
      <c r="C450" s="10"/>
    </row>
    <row r="451" spans="1:3" ht="12.75">
      <c r="A451" s="10"/>
      <c r="B451" s="10"/>
      <c r="C451" s="10"/>
    </row>
    <row r="452" spans="1:3" ht="12.75">
      <c r="A452" s="10"/>
      <c r="B452" s="10"/>
      <c r="C452" s="10"/>
    </row>
    <row r="453" spans="1:3" ht="12.75">
      <c r="A453" s="10"/>
      <c r="B453" s="10"/>
      <c r="C453" s="10"/>
    </row>
    <row r="454" spans="1:3" ht="12.75">
      <c r="A454" s="10"/>
      <c r="B454" s="10"/>
      <c r="C454" s="10"/>
    </row>
    <row r="455" spans="1:3" ht="12.75">
      <c r="A455" s="10"/>
      <c r="B455" s="10"/>
      <c r="C455" s="10"/>
    </row>
    <row r="456" spans="1:3" ht="12.75">
      <c r="A456" s="10"/>
      <c r="B456" s="10"/>
      <c r="C456" s="10"/>
    </row>
    <row r="457" spans="1:3" ht="12.75">
      <c r="A457" s="10"/>
      <c r="B457" s="10"/>
      <c r="C457" s="10"/>
    </row>
    <row r="458" spans="1:3" ht="12.75">
      <c r="A458" s="10"/>
      <c r="B458" s="10"/>
      <c r="C458" s="10"/>
    </row>
    <row r="459" spans="1:3" ht="12.75">
      <c r="A459" s="10"/>
      <c r="B459" s="10"/>
      <c r="C459" s="10"/>
    </row>
    <row r="460" spans="1:3" ht="12.75">
      <c r="A460" s="10"/>
      <c r="B460" s="10"/>
      <c r="C460" s="10"/>
    </row>
    <row r="461" spans="1:3" ht="12.75">
      <c r="A461" s="10"/>
      <c r="B461" s="10"/>
      <c r="C461" s="10"/>
    </row>
    <row r="462" spans="1:3" ht="12.75">
      <c r="A462" s="10"/>
      <c r="B462" s="10"/>
      <c r="C462" s="10"/>
    </row>
    <row r="463" spans="1:3" ht="12.75">
      <c r="A463" s="10"/>
      <c r="B463" s="10"/>
      <c r="C463" s="10"/>
    </row>
    <row r="464" spans="1:3" ht="12.75">
      <c r="A464" s="10"/>
      <c r="B464" s="10"/>
      <c r="C464" s="10"/>
    </row>
    <row r="465" spans="1:3" ht="12.75">
      <c r="A465" s="10"/>
      <c r="B465" s="10"/>
      <c r="C465" s="10"/>
    </row>
    <row r="466" spans="1:3" ht="12.75">
      <c r="A466" s="10"/>
      <c r="B466" s="10"/>
      <c r="C466" s="10"/>
    </row>
    <row r="467" spans="1:3" ht="12.75">
      <c r="A467" s="10"/>
      <c r="B467" s="10"/>
      <c r="C467" s="10"/>
    </row>
    <row r="468" spans="1:3" ht="12.75">
      <c r="A468" s="10"/>
      <c r="B468" s="10"/>
      <c r="C468" s="10"/>
    </row>
    <row r="469" spans="1:3" ht="12.75">
      <c r="A469" s="10"/>
      <c r="B469" s="10"/>
      <c r="C469" s="10"/>
    </row>
    <row r="470" spans="1:3" ht="12.75">
      <c r="A470" s="10"/>
      <c r="B470" s="10"/>
      <c r="C470" s="10"/>
    </row>
    <row r="471" spans="1:3" ht="12.75">
      <c r="A471" s="10"/>
      <c r="B471" s="10"/>
      <c r="C471" s="10"/>
    </row>
    <row r="472" spans="1:3" ht="12.75">
      <c r="A472" s="10"/>
      <c r="B472" s="10"/>
      <c r="C472" s="10"/>
    </row>
    <row r="473" spans="1:3" ht="12.75">
      <c r="A473" s="10"/>
      <c r="B473" s="10"/>
      <c r="C473" s="10"/>
    </row>
    <row r="474" spans="1:3" ht="12.75">
      <c r="A474" s="10"/>
      <c r="B474" s="10"/>
      <c r="C474" s="10"/>
    </row>
    <row r="475" spans="1:3" ht="12.75">
      <c r="A475" s="10"/>
      <c r="B475" s="10"/>
      <c r="C475" s="10"/>
    </row>
    <row r="476" spans="1:3" ht="12.75">
      <c r="A476" s="10"/>
      <c r="B476" s="10"/>
      <c r="C476" s="10"/>
    </row>
    <row r="477" spans="1:3" ht="12.75">
      <c r="A477" s="10"/>
      <c r="B477" s="10"/>
      <c r="C477" s="10"/>
    </row>
    <row r="478" spans="1:3" ht="12.75">
      <c r="A478" s="10"/>
      <c r="B478" s="10"/>
      <c r="C478" s="10"/>
    </row>
    <row r="479" spans="1:3" ht="12.75">
      <c r="A479" s="10"/>
      <c r="B479" s="10"/>
      <c r="C479" s="10"/>
    </row>
    <row r="480" spans="1:3" ht="12.75">
      <c r="A480" s="10"/>
      <c r="B480" s="10"/>
      <c r="C480" s="10"/>
    </row>
    <row r="481" spans="1:3" ht="12.75">
      <c r="A481" s="10"/>
      <c r="B481" s="10"/>
      <c r="C481" s="10"/>
    </row>
    <row r="482" spans="1:3" ht="12.75">
      <c r="A482" s="10"/>
      <c r="B482" s="10"/>
      <c r="C482" s="10"/>
    </row>
    <row r="483" spans="1:3" ht="12.75">
      <c r="A483" s="10"/>
      <c r="B483" s="10"/>
      <c r="C483" s="10"/>
    </row>
    <row r="484" spans="1:3" ht="12.75">
      <c r="A484" s="10"/>
      <c r="B484" s="10"/>
      <c r="C484" s="10"/>
    </row>
    <row r="485" spans="1:3" ht="12.75">
      <c r="A485" s="10"/>
      <c r="B485" s="10"/>
      <c r="C485" s="10"/>
    </row>
    <row r="486" spans="1:3" ht="12.75">
      <c r="A486" s="10"/>
      <c r="B486" s="10"/>
      <c r="C486" s="10"/>
    </row>
    <row r="487" spans="1:3" ht="12.75">
      <c r="A487" s="10"/>
      <c r="B487" s="10"/>
      <c r="C487" s="10"/>
    </row>
    <row r="488" spans="1:3" ht="12.75">
      <c r="A488" s="10"/>
      <c r="B488" s="10"/>
      <c r="C488" s="10"/>
    </row>
    <row r="489" spans="1:3" ht="12.75">
      <c r="A489" s="10"/>
      <c r="B489" s="10"/>
      <c r="C489" s="10"/>
    </row>
    <row r="490" spans="1:3" ht="12.75">
      <c r="A490" s="10"/>
      <c r="B490" s="10"/>
      <c r="C490" s="10"/>
    </row>
    <row r="491" spans="1:3" ht="12.75">
      <c r="A491" s="10"/>
      <c r="B491" s="10"/>
      <c r="C491" s="10"/>
    </row>
    <row r="492" spans="1:3" ht="12.75">
      <c r="A492" s="10"/>
      <c r="B492" s="10"/>
      <c r="C492" s="10"/>
    </row>
    <row r="493" spans="1:3" ht="12.75">
      <c r="A493" s="10"/>
      <c r="B493" s="10"/>
      <c r="C493" s="10"/>
    </row>
    <row r="494" spans="1:3" ht="12.75">
      <c r="A494" s="10"/>
      <c r="B494" s="10"/>
      <c r="C494" s="10"/>
    </row>
    <row r="495" spans="1:3" ht="12.75">
      <c r="A495" s="10"/>
      <c r="B495" s="10"/>
      <c r="C495" s="10"/>
    </row>
    <row r="496" spans="1:3" ht="12.75">
      <c r="A496" s="10"/>
      <c r="B496" s="10"/>
      <c r="C496" s="10"/>
    </row>
    <row r="497" spans="1:3" ht="12.75">
      <c r="A497" s="10"/>
      <c r="B497" s="10"/>
      <c r="C497" s="10"/>
    </row>
    <row r="498" spans="1:3" ht="12.75">
      <c r="A498" s="10"/>
      <c r="B498" s="10"/>
      <c r="C498" s="10"/>
    </row>
    <row r="499" spans="1:3" ht="12.75">
      <c r="A499" s="10"/>
      <c r="B499" s="10"/>
      <c r="C499" s="10"/>
    </row>
    <row r="500" spans="1:3" ht="12.75">
      <c r="A500" s="10"/>
      <c r="B500" s="10"/>
      <c r="C500" s="10"/>
    </row>
    <row r="501" spans="1:3" ht="12.75">
      <c r="A501" s="10"/>
      <c r="B501" s="10"/>
      <c r="C501" s="10"/>
    </row>
    <row r="502" spans="1:3" ht="12.75">
      <c r="A502" s="10"/>
      <c r="B502" s="10"/>
      <c r="C502" s="10"/>
    </row>
    <row r="503" spans="1:3" ht="12.75">
      <c r="A503" s="10"/>
      <c r="B503" s="10"/>
      <c r="C503" s="10"/>
    </row>
    <row r="504" spans="1:3" ht="12.75">
      <c r="A504" s="10"/>
      <c r="B504" s="10"/>
      <c r="C504" s="10"/>
    </row>
    <row r="505" spans="1:3" ht="12.75">
      <c r="A505" s="10"/>
      <c r="B505" s="10"/>
      <c r="C505" s="10"/>
    </row>
    <row r="506" spans="1:3" ht="12.75">
      <c r="A506" s="10"/>
      <c r="B506" s="10"/>
      <c r="C506" s="10"/>
    </row>
    <row r="507" spans="1:3" ht="12.75">
      <c r="A507" s="10"/>
      <c r="B507" s="10"/>
      <c r="C507" s="10"/>
    </row>
    <row r="508" spans="1:3" ht="12.75">
      <c r="A508" s="10"/>
      <c r="B508" s="10"/>
      <c r="C508" s="10"/>
    </row>
    <row r="509" spans="1:3" ht="12.75">
      <c r="A509" s="10"/>
      <c r="B509" s="10"/>
      <c r="C509" s="10"/>
    </row>
    <row r="510" spans="1:3" ht="12.75">
      <c r="A510" s="10"/>
      <c r="B510" s="10"/>
      <c r="C510" s="10"/>
    </row>
    <row r="511" spans="1:3" ht="12.75">
      <c r="A511" s="10"/>
      <c r="B511" s="10"/>
      <c r="C511" s="10"/>
    </row>
    <row r="512" spans="1:3" ht="12.75">
      <c r="A512" s="10"/>
      <c r="B512" s="10"/>
      <c r="C512" s="10"/>
    </row>
    <row r="513" spans="1:3" ht="12.75">
      <c r="A513" s="10"/>
      <c r="B513" s="10"/>
      <c r="C513" s="10"/>
    </row>
    <row r="514" spans="1:3" ht="12.75">
      <c r="A514" s="10"/>
      <c r="B514" s="10"/>
      <c r="C514" s="10"/>
    </row>
    <row r="515" spans="1:3" ht="12.75">
      <c r="A515" s="10"/>
      <c r="B515" s="10"/>
      <c r="C515" s="10"/>
    </row>
    <row r="516" spans="1:3" ht="12.75">
      <c r="A516" s="10"/>
      <c r="B516" s="10"/>
      <c r="C516" s="10"/>
    </row>
    <row r="517" spans="1:3" ht="12.75">
      <c r="A517" s="10"/>
      <c r="B517" s="10"/>
      <c r="C517" s="10"/>
    </row>
    <row r="518" spans="1:3" ht="12.75">
      <c r="A518" s="10"/>
      <c r="B518" s="10"/>
      <c r="C518" s="10"/>
    </row>
    <row r="519" spans="1:3" ht="12.75">
      <c r="A519" s="10"/>
      <c r="B519" s="10"/>
      <c r="C519" s="10"/>
    </row>
    <row r="520" spans="1:3" ht="12.75">
      <c r="A520" s="10"/>
      <c r="B520" s="10"/>
      <c r="C520" s="10"/>
    </row>
    <row r="521" spans="1:3" ht="12.75">
      <c r="A521" s="10"/>
      <c r="B521" s="10"/>
      <c r="C521" s="10"/>
    </row>
    <row r="522" spans="1:3" ht="12.75">
      <c r="A522" s="10"/>
      <c r="B522" s="10"/>
      <c r="C522" s="10"/>
    </row>
    <row r="523" spans="1:3" ht="12.75">
      <c r="A523" s="10"/>
      <c r="B523" s="10"/>
      <c r="C523" s="10"/>
    </row>
    <row r="524" spans="1:3" ht="12.75">
      <c r="A524" s="10"/>
      <c r="B524" s="10"/>
      <c r="C524" s="10"/>
    </row>
    <row r="525" spans="1:3" ht="12.75">
      <c r="A525" s="10"/>
      <c r="B525" s="10"/>
      <c r="C525" s="10"/>
    </row>
    <row r="526" spans="1:3" ht="12.75">
      <c r="A526" s="10"/>
      <c r="B526" s="10"/>
      <c r="C526" s="10"/>
    </row>
    <row r="527" spans="1:3" ht="12.75">
      <c r="A527" s="10"/>
      <c r="B527" s="10"/>
      <c r="C527" s="10"/>
    </row>
    <row r="528" spans="1:3" ht="12.75">
      <c r="A528" s="10"/>
      <c r="B528" s="10"/>
      <c r="C528" s="10"/>
    </row>
    <row r="529" spans="1:3" ht="12.75">
      <c r="A529" s="10"/>
      <c r="B529" s="10"/>
      <c r="C529" s="10"/>
    </row>
    <row r="530" spans="1:3" ht="12.75">
      <c r="A530" s="10"/>
      <c r="B530" s="10"/>
      <c r="C530" s="10"/>
    </row>
    <row r="531" spans="1:3" ht="12.75">
      <c r="A531" s="10"/>
      <c r="B531" s="10"/>
      <c r="C531" s="10"/>
    </row>
    <row r="532" spans="1:3" ht="12.75">
      <c r="A532" s="10"/>
      <c r="B532" s="10"/>
      <c r="C532" s="10"/>
    </row>
    <row r="533" spans="1:3" ht="12.75">
      <c r="A533" s="10"/>
      <c r="B533" s="10"/>
      <c r="C533" s="10"/>
    </row>
    <row r="534" spans="1:3" ht="12.75">
      <c r="A534" s="10"/>
      <c r="B534" s="10"/>
      <c r="C534" s="10"/>
    </row>
    <row r="535" spans="1:3" ht="12.75">
      <c r="A535" s="10"/>
      <c r="B535" s="10"/>
      <c r="C535" s="10"/>
    </row>
    <row r="536" spans="1:3" ht="12.75">
      <c r="A536" s="10"/>
      <c r="B536" s="10"/>
      <c r="C536" s="10"/>
    </row>
    <row r="537" spans="1:3" ht="12.75">
      <c r="A537" s="10"/>
      <c r="B537" s="10"/>
      <c r="C537" s="10"/>
    </row>
    <row r="538" spans="1:3" ht="12.75">
      <c r="A538" s="10"/>
      <c r="B538" s="10"/>
      <c r="C538" s="10"/>
    </row>
    <row r="539" spans="1:3" ht="12.75">
      <c r="A539" s="10"/>
      <c r="B539" s="10"/>
      <c r="C539" s="10"/>
    </row>
    <row r="540" spans="1:3" ht="12.75">
      <c r="A540" s="10"/>
      <c r="B540" s="10"/>
      <c r="C540" s="10"/>
    </row>
    <row r="541" spans="1:3" ht="12.75">
      <c r="A541" s="10"/>
      <c r="B541" s="10"/>
      <c r="C541" s="10"/>
    </row>
    <row r="542" spans="1:3" ht="12.75">
      <c r="A542" s="10"/>
      <c r="B542" s="10"/>
      <c r="C542" s="10"/>
    </row>
    <row r="543" spans="1:3" ht="12.75">
      <c r="A543" s="10"/>
      <c r="B543" s="10"/>
      <c r="C543" s="10"/>
    </row>
    <row r="544" spans="1:3" ht="12.75">
      <c r="A544" s="10"/>
      <c r="B544" s="10"/>
      <c r="C544" s="10"/>
    </row>
    <row r="545" spans="1:3" ht="12.75">
      <c r="A545" s="10"/>
      <c r="B545" s="10"/>
      <c r="C545" s="10"/>
    </row>
    <row r="546" spans="1:3" ht="12.75">
      <c r="A546" s="10"/>
      <c r="B546" s="10"/>
      <c r="C546" s="10"/>
    </row>
    <row r="547" spans="1:3" ht="12.75">
      <c r="A547" s="10"/>
      <c r="B547" s="10"/>
      <c r="C547" s="10"/>
    </row>
    <row r="548" spans="1:3" ht="12.75">
      <c r="A548" s="10"/>
      <c r="B548" s="10"/>
      <c r="C548" s="10"/>
    </row>
    <row r="549" spans="1:3" ht="12.75">
      <c r="A549" s="10"/>
      <c r="B549" s="10"/>
      <c r="C549" s="10"/>
    </row>
    <row r="550" spans="1:3" ht="12.75">
      <c r="A550" s="10"/>
      <c r="B550" s="10"/>
      <c r="C550" s="10"/>
    </row>
    <row r="551" spans="1:3" ht="12.75">
      <c r="A551" s="10"/>
      <c r="B551" s="10"/>
      <c r="C551" s="10"/>
    </row>
    <row r="552" spans="1:3" ht="12.75">
      <c r="A552" s="10"/>
      <c r="B552" s="10"/>
      <c r="C552" s="10"/>
    </row>
    <row r="553" spans="1:3" ht="12.75">
      <c r="A553" s="10"/>
      <c r="B553" s="10"/>
      <c r="C553" s="10"/>
    </row>
    <row r="554" spans="1:3" ht="12.75">
      <c r="A554" s="10"/>
      <c r="B554" s="10"/>
      <c r="C554" s="10"/>
    </row>
    <row r="555" spans="1:3" ht="12.75">
      <c r="A555" s="10"/>
      <c r="B555" s="10"/>
      <c r="C555" s="10"/>
    </row>
    <row r="556" spans="1:3" ht="12.75">
      <c r="A556" s="10"/>
      <c r="B556" s="10"/>
      <c r="C556" s="10"/>
    </row>
    <row r="557" spans="1:3" ht="12.75">
      <c r="A557" s="10"/>
      <c r="B557" s="10"/>
      <c r="C557" s="10"/>
    </row>
    <row r="558" spans="1:3" ht="12.75">
      <c r="A558" s="10"/>
      <c r="B558" s="10"/>
      <c r="C558" s="10"/>
    </row>
    <row r="559" spans="1:3" ht="12.75">
      <c r="A559" s="10"/>
      <c r="B559" s="10"/>
      <c r="C559" s="10"/>
    </row>
    <row r="560" spans="1:3" ht="12.75">
      <c r="A560" s="10"/>
      <c r="B560" s="10"/>
      <c r="C560" s="10"/>
    </row>
    <row r="561" spans="1:3" ht="12.75">
      <c r="A561" s="10"/>
      <c r="B561" s="10"/>
      <c r="C561" s="10"/>
    </row>
    <row r="562" spans="1:3" ht="12.75">
      <c r="A562" s="10"/>
      <c r="B562" s="10"/>
      <c r="C562" s="10"/>
    </row>
    <row r="563" spans="1:3" ht="12.75">
      <c r="A563" s="10"/>
      <c r="B563" s="10"/>
      <c r="C563" s="10"/>
    </row>
    <row r="564" spans="1:3" ht="12.75">
      <c r="A564" s="10"/>
      <c r="B564" s="10"/>
      <c r="C564" s="10"/>
    </row>
    <row r="565" spans="1:3" ht="12.75">
      <c r="A565" s="10"/>
      <c r="B565" s="10"/>
      <c r="C565" s="10"/>
    </row>
    <row r="566" spans="1:3" ht="12.75">
      <c r="A566" s="10"/>
      <c r="B566" s="10"/>
      <c r="C566" s="10"/>
    </row>
    <row r="567" spans="1:3" ht="12.75">
      <c r="A567" s="10"/>
      <c r="B567" s="10"/>
      <c r="C567" s="10"/>
    </row>
    <row r="568" spans="1:3" ht="12.75">
      <c r="A568" s="10"/>
      <c r="B568" s="10"/>
      <c r="C568" s="10"/>
    </row>
    <row r="569" spans="1:3" ht="12.75">
      <c r="A569" s="10"/>
      <c r="B569" s="10"/>
      <c r="C569" s="10"/>
    </row>
    <row r="570" spans="1:3" ht="12.75">
      <c r="A570" s="10"/>
      <c r="B570" s="10"/>
      <c r="C570" s="10"/>
    </row>
    <row r="571" spans="1:3" ht="12.75">
      <c r="A571" s="10"/>
      <c r="B571" s="10"/>
      <c r="C571" s="10"/>
    </row>
    <row r="572" spans="1:3" ht="12.75">
      <c r="A572" s="10"/>
      <c r="B572" s="10"/>
      <c r="C572" s="10"/>
    </row>
    <row r="573" spans="1:3" ht="12.75">
      <c r="A573" s="10"/>
      <c r="B573" s="10"/>
      <c r="C573" s="10"/>
    </row>
    <row r="574" spans="1:3" ht="12.75">
      <c r="A574" s="10"/>
      <c r="B574" s="10"/>
      <c r="C574" s="10"/>
    </row>
    <row r="575" spans="1:3" ht="12.75">
      <c r="A575" s="10"/>
      <c r="B575" s="10"/>
      <c r="C575" s="10"/>
    </row>
    <row r="576" spans="1:3" ht="12.75">
      <c r="A576" s="10"/>
      <c r="B576" s="10"/>
      <c r="C576" s="10"/>
    </row>
    <row r="577" spans="1:3" ht="12.75">
      <c r="A577" s="10"/>
      <c r="B577" s="10"/>
      <c r="C577" s="10"/>
    </row>
    <row r="578" spans="1:3" ht="12.75">
      <c r="A578" s="10"/>
      <c r="B578" s="10"/>
      <c r="C578" s="10"/>
    </row>
    <row r="579" spans="1:3" ht="12.75">
      <c r="A579" s="10"/>
      <c r="B579" s="10"/>
      <c r="C579" s="10"/>
    </row>
    <row r="580" spans="1:3" ht="12.75">
      <c r="A580" s="10"/>
      <c r="B580" s="10"/>
      <c r="C580" s="10"/>
    </row>
    <row r="581" spans="1:3" ht="12.75">
      <c r="A581" s="10"/>
      <c r="B581" s="10"/>
      <c r="C581" s="10"/>
    </row>
    <row r="582" spans="1:3" ht="12.75">
      <c r="A582" s="10"/>
      <c r="B582" s="10"/>
      <c r="C582" s="10"/>
    </row>
    <row r="583" spans="1:3" ht="12.75">
      <c r="A583" s="10"/>
      <c r="B583" s="10"/>
      <c r="C583" s="10"/>
    </row>
    <row r="584" spans="1:3" ht="12.75">
      <c r="A584" s="10"/>
      <c r="B584" s="10"/>
      <c r="C584" s="10"/>
    </row>
    <row r="585" spans="1:3" ht="12.75">
      <c r="A585" s="10"/>
      <c r="B585" s="10"/>
      <c r="C585" s="10"/>
    </row>
    <row r="586" spans="1:3" ht="12.75">
      <c r="A586" s="10"/>
      <c r="B586" s="10"/>
      <c r="C586" s="10"/>
    </row>
    <row r="587" spans="1:3" ht="12.75">
      <c r="A587" s="10"/>
      <c r="B587" s="10"/>
      <c r="C587" s="10"/>
    </row>
    <row r="588" spans="1:3" ht="12.75">
      <c r="A588" s="10"/>
      <c r="B588" s="10"/>
      <c r="C588" s="10"/>
    </row>
    <row r="589" spans="1:3" ht="12.75">
      <c r="A589" s="10"/>
      <c r="B589" s="10"/>
      <c r="C589" s="10"/>
    </row>
    <row r="590" spans="1:3" ht="12.75">
      <c r="A590" s="10"/>
      <c r="B590" s="10"/>
      <c r="C590" s="10"/>
    </row>
    <row r="591" spans="1:3" ht="12.75">
      <c r="A591" s="10"/>
      <c r="B591" s="10"/>
      <c r="C591" s="10"/>
    </row>
    <row r="592" spans="1:3" ht="12.75">
      <c r="A592" s="10"/>
      <c r="B592" s="10"/>
      <c r="C592" s="10"/>
    </row>
    <row r="593" spans="1:3" ht="12.75">
      <c r="A593" s="10"/>
      <c r="B593" s="10"/>
      <c r="C593" s="10"/>
    </row>
    <row r="594" spans="1:3" ht="12.75">
      <c r="A594" s="10"/>
      <c r="B594" s="10"/>
      <c r="C594" s="10"/>
    </row>
    <row r="595" spans="1:3" ht="12.75">
      <c r="A595" s="10"/>
      <c r="B595" s="10"/>
      <c r="C595" s="10"/>
    </row>
    <row r="596" spans="1:3" ht="12.75">
      <c r="A596" s="10"/>
      <c r="B596" s="10"/>
      <c r="C596" s="10"/>
    </row>
    <row r="597" spans="1:3" ht="12.75">
      <c r="A597" s="10"/>
      <c r="B597" s="10"/>
      <c r="C597" s="10"/>
    </row>
    <row r="598" spans="1:3" ht="12.75">
      <c r="A598" s="10"/>
      <c r="B598" s="10"/>
      <c r="C598" s="10"/>
    </row>
    <row r="599" spans="1:3" ht="12.75">
      <c r="A599" s="10"/>
      <c r="B599" s="10"/>
      <c r="C599" s="10"/>
    </row>
    <row r="600" spans="1:3" ht="12.75">
      <c r="A600" s="10"/>
      <c r="B600" s="10"/>
      <c r="C600" s="10"/>
    </row>
    <row r="601" spans="1:3" ht="12.75">
      <c r="A601" s="10"/>
      <c r="B601" s="10"/>
      <c r="C601" s="10"/>
    </row>
    <row r="602" spans="1:3" ht="12.75">
      <c r="A602" s="10"/>
      <c r="B602" s="10"/>
      <c r="C602" s="10"/>
    </row>
    <row r="603" spans="1:3" ht="12.75">
      <c r="A603" s="10"/>
      <c r="B603" s="10"/>
      <c r="C603" s="10"/>
    </row>
    <row r="604" spans="1:3" ht="12.75">
      <c r="A604" s="10"/>
      <c r="B604" s="10"/>
      <c r="C604" s="10"/>
    </row>
    <row r="605" spans="1:3" ht="12.75">
      <c r="A605" s="10"/>
      <c r="B605" s="10"/>
      <c r="C605" s="10"/>
    </row>
    <row r="606" spans="1:3" ht="12.75">
      <c r="A606" s="10"/>
      <c r="B606" s="10"/>
      <c r="C606" s="10"/>
    </row>
    <row r="607" spans="1:3" ht="12.75">
      <c r="A607" s="10"/>
      <c r="B607" s="10"/>
      <c r="C607" s="10"/>
    </row>
    <row r="608" spans="1:3" ht="12.75">
      <c r="A608" s="10"/>
      <c r="B608" s="10"/>
      <c r="C608" s="10"/>
    </row>
    <row r="609" spans="1:3" ht="12.75">
      <c r="A609" s="10"/>
      <c r="B609" s="10"/>
      <c r="C609" s="10"/>
    </row>
    <row r="610" spans="1:3" ht="12.75">
      <c r="A610" s="10"/>
      <c r="B610" s="10"/>
      <c r="C610" s="10"/>
    </row>
    <row r="611" spans="1:3" ht="12.75">
      <c r="A611" s="10"/>
      <c r="B611" s="10"/>
      <c r="C611" s="10"/>
    </row>
    <row r="612" spans="1:3" ht="12.75">
      <c r="A612" s="10"/>
      <c r="B612" s="10"/>
      <c r="C612" s="10"/>
    </row>
    <row r="613" spans="1:3" ht="12.75">
      <c r="A613" s="10"/>
      <c r="B613" s="10"/>
      <c r="C613" s="10"/>
    </row>
    <row r="614" spans="1:3" ht="12.75">
      <c r="A614" s="10"/>
      <c r="B614" s="10"/>
      <c r="C614" s="10"/>
    </row>
    <row r="615" spans="1:3" ht="12.75">
      <c r="A615" s="10"/>
      <c r="B615" s="10"/>
      <c r="C615" s="10"/>
    </row>
    <row r="616" spans="1:3" ht="12.75">
      <c r="A616" s="10"/>
      <c r="B616" s="10"/>
      <c r="C616" s="10"/>
    </row>
    <row r="617" spans="1:3" ht="12.75">
      <c r="A617" s="10"/>
      <c r="B617" s="10"/>
      <c r="C617" s="10"/>
    </row>
    <row r="618" spans="1:3" ht="12.75">
      <c r="A618" s="10"/>
      <c r="B618" s="10"/>
      <c r="C618" s="10"/>
    </row>
    <row r="619" spans="1:3" ht="12.75">
      <c r="A619" s="10"/>
      <c r="B619" s="10"/>
      <c r="C619" s="10"/>
    </row>
    <row r="620" spans="1:3" ht="12.75">
      <c r="A620" s="10"/>
      <c r="B620" s="10"/>
      <c r="C620" s="10"/>
    </row>
    <row r="621" spans="1:3" ht="12.75">
      <c r="A621" s="10"/>
      <c r="B621" s="10"/>
      <c r="C621" s="10"/>
    </row>
    <row r="622" spans="1:3" ht="12.75">
      <c r="A622" s="10"/>
      <c r="B622" s="10"/>
      <c r="C622" s="10"/>
    </row>
    <row r="623" spans="1:3" ht="12.75">
      <c r="A623" s="10"/>
      <c r="B623" s="10"/>
      <c r="C623" s="10"/>
    </row>
    <row r="624" spans="1:3" ht="12.75">
      <c r="A624" s="10"/>
      <c r="B624" s="10"/>
      <c r="C624" s="10"/>
    </row>
    <row r="625" spans="1:3" ht="12.75">
      <c r="A625" s="10"/>
      <c r="B625" s="10"/>
      <c r="C625" s="10"/>
    </row>
    <row r="626" spans="1:3" ht="12.75">
      <c r="A626" s="10"/>
      <c r="B626" s="10"/>
      <c r="C626" s="10"/>
    </row>
    <row r="627" spans="1:3" ht="12.75">
      <c r="A627" s="10"/>
      <c r="B627" s="10"/>
      <c r="C627" s="10"/>
    </row>
    <row r="628" spans="1:3" ht="12.75">
      <c r="A628" s="10"/>
      <c r="B628" s="10"/>
      <c r="C628" s="10"/>
    </row>
    <row r="629" spans="1:3" ht="12.75">
      <c r="A629" s="10"/>
      <c r="B629" s="10"/>
      <c r="C629" s="10"/>
    </row>
    <row r="630" spans="1:3" ht="12.75">
      <c r="A630" s="10"/>
      <c r="B630" s="10"/>
      <c r="C630" s="10"/>
    </row>
    <row r="631" spans="1:3" ht="12.75">
      <c r="A631" s="10"/>
      <c r="B631" s="10"/>
      <c r="C631" s="10"/>
    </row>
    <row r="632" spans="1:3" ht="12.75">
      <c r="A632" s="10"/>
      <c r="B632" s="10"/>
      <c r="C632" s="10"/>
    </row>
    <row r="633" spans="1:3" ht="12.75">
      <c r="A633" s="10"/>
      <c r="B633" s="10"/>
      <c r="C633" s="10"/>
    </row>
    <row r="634" spans="1:3" ht="12.75">
      <c r="A634" s="10"/>
      <c r="B634" s="10"/>
      <c r="C634" s="10"/>
    </row>
    <row r="635" spans="1:3" ht="12.75">
      <c r="A635" s="10"/>
      <c r="B635" s="10"/>
      <c r="C635" s="10"/>
    </row>
    <row r="636" spans="1:3" ht="12.75">
      <c r="A636" s="10"/>
      <c r="B636" s="10"/>
      <c r="C636" s="10"/>
    </row>
    <row r="637" spans="1:3" ht="12.75">
      <c r="A637" s="10"/>
      <c r="B637" s="10"/>
      <c r="C637" s="10"/>
    </row>
    <row r="638" spans="1:3" ht="12.75">
      <c r="A638" s="10"/>
      <c r="B638" s="10"/>
      <c r="C638" s="10"/>
    </row>
    <row r="639" spans="1:3" ht="12.75">
      <c r="A639" s="10"/>
      <c r="B639" s="10"/>
      <c r="C639" s="10"/>
    </row>
    <row r="640" spans="1:3" ht="12.75">
      <c r="A640" s="10"/>
      <c r="B640" s="10"/>
      <c r="C640" s="10"/>
    </row>
    <row r="641" spans="1:3" ht="12.75">
      <c r="A641" s="10"/>
      <c r="B641" s="10"/>
      <c r="C641" s="10"/>
    </row>
    <row r="642" spans="1:3" ht="12.75">
      <c r="A642" s="10"/>
      <c r="B642" s="10"/>
      <c r="C642" s="10"/>
    </row>
    <row r="643" spans="1:3" ht="12.75">
      <c r="A643" s="10"/>
      <c r="B643" s="10"/>
      <c r="C643" s="10"/>
    </row>
    <row r="644" spans="1:3" ht="12.75">
      <c r="A644" s="10"/>
      <c r="B644" s="10"/>
      <c r="C644" s="10"/>
    </row>
    <row r="645" spans="1:3" ht="12.75">
      <c r="A645" s="10"/>
      <c r="B645" s="10"/>
      <c r="C645" s="10"/>
    </row>
    <row r="646" spans="1:3" ht="12.75">
      <c r="A646" s="10"/>
      <c r="B646" s="10"/>
      <c r="C646" s="10"/>
    </row>
    <row r="647" spans="1:3" ht="12.75">
      <c r="A647" s="10"/>
      <c r="B647" s="10"/>
      <c r="C647" s="10"/>
    </row>
    <row r="648" spans="1:3" ht="12.75">
      <c r="A648" s="10"/>
      <c r="B648" s="10"/>
      <c r="C648" s="10"/>
    </row>
    <row r="649" spans="1:3" ht="12.75">
      <c r="A649" s="10"/>
      <c r="B649" s="10"/>
      <c r="C649" s="10"/>
    </row>
    <row r="650" spans="1:3" ht="12.75">
      <c r="A650" s="10"/>
      <c r="B650" s="10"/>
      <c r="C650" s="10"/>
    </row>
    <row r="651" spans="1:3" ht="12.75">
      <c r="A651" s="10"/>
      <c r="B651" s="10"/>
      <c r="C651" s="10"/>
    </row>
    <row r="652" spans="1:3" ht="12.75">
      <c r="A652" s="10"/>
      <c r="B652" s="10"/>
      <c r="C652" s="10"/>
    </row>
    <row r="653" spans="1:3" ht="12.75">
      <c r="A653" s="10"/>
      <c r="B653" s="10"/>
      <c r="C653" s="10"/>
    </row>
    <row r="654" spans="1:3" ht="12.75">
      <c r="A654" s="10"/>
      <c r="B654" s="10"/>
      <c r="C654" s="10"/>
    </row>
    <row r="655" spans="1:3" ht="12.75">
      <c r="A655" s="10"/>
      <c r="B655" s="10"/>
      <c r="C655" s="10"/>
    </row>
    <row r="656" spans="1:3" ht="12.75">
      <c r="A656" s="10"/>
      <c r="B656" s="10"/>
      <c r="C656" s="10"/>
    </row>
    <row r="657" spans="1:3" ht="12.75">
      <c r="A657" s="10"/>
      <c r="B657" s="10"/>
      <c r="C657" s="10"/>
    </row>
    <row r="658" spans="1:3" ht="12.75">
      <c r="A658" s="10"/>
      <c r="B658" s="10"/>
      <c r="C658" s="10"/>
    </row>
    <row r="659" spans="1:3" ht="12.75">
      <c r="A659" s="10"/>
      <c r="B659" s="10"/>
      <c r="C659" s="10"/>
    </row>
    <row r="660" spans="1:3" ht="12.75">
      <c r="A660" s="10"/>
      <c r="B660" s="10"/>
      <c r="C660" s="10"/>
    </row>
    <row r="661" spans="1:3" ht="12.75">
      <c r="A661" s="10"/>
      <c r="B661" s="10"/>
      <c r="C661" s="10"/>
    </row>
    <row r="662" spans="1:3" ht="12.75">
      <c r="A662" s="10"/>
      <c r="B662" s="10"/>
      <c r="C662" s="10"/>
    </row>
    <row r="663" spans="1:3" ht="12.75">
      <c r="A663" s="10"/>
      <c r="B663" s="10"/>
      <c r="C663" s="10"/>
    </row>
    <row r="664" spans="1:3" ht="12.75">
      <c r="A664" s="10"/>
      <c r="B664" s="10"/>
      <c r="C664" s="10"/>
    </row>
    <row r="665" spans="1:3" ht="12.75">
      <c r="A665" s="10"/>
      <c r="B665" s="10"/>
      <c r="C665" s="10"/>
    </row>
    <row r="666" spans="1:3" ht="12.75">
      <c r="A666" s="10"/>
      <c r="B666" s="10"/>
      <c r="C666" s="10"/>
    </row>
    <row r="667" spans="1:3" ht="12.75">
      <c r="A667" s="10"/>
      <c r="B667" s="10"/>
      <c r="C667" s="10"/>
    </row>
    <row r="668" spans="1:3" ht="12.75">
      <c r="A668" s="10"/>
      <c r="B668" s="10"/>
      <c r="C668" s="10"/>
    </row>
    <row r="669" spans="1:3" ht="12.75">
      <c r="A669" s="10"/>
      <c r="B669" s="10"/>
      <c r="C669" s="10"/>
    </row>
    <row r="670" spans="1:3" ht="12.75">
      <c r="A670" s="10"/>
      <c r="B670" s="10"/>
      <c r="C670" s="10"/>
    </row>
    <row r="671" spans="1:3" ht="12.75">
      <c r="A671" s="10"/>
      <c r="B671" s="10"/>
      <c r="C671" s="10"/>
    </row>
    <row r="672" spans="1:3" ht="12.75">
      <c r="A672" s="10"/>
      <c r="B672" s="10"/>
      <c r="C672" s="10"/>
    </row>
    <row r="673" spans="1:3" ht="12.75">
      <c r="A673" s="10"/>
      <c r="B673" s="10"/>
      <c r="C673" s="10"/>
    </row>
    <row r="674" spans="1:3" ht="12.75">
      <c r="A674" s="10"/>
      <c r="B674" s="10"/>
      <c r="C674" s="10"/>
    </row>
    <row r="675" spans="1:3" ht="12.75">
      <c r="A675" s="10"/>
      <c r="B675" s="10"/>
      <c r="C675" s="10"/>
    </row>
    <row r="676" spans="1:3" ht="12.75">
      <c r="A676" s="10"/>
      <c r="B676" s="10"/>
      <c r="C676" s="10"/>
    </row>
    <row r="677" spans="1:3" ht="12.75">
      <c r="A677" s="10"/>
      <c r="B677" s="10"/>
      <c r="C677" s="10"/>
    </row>
    <row r="678" spans="1:3" ht="12.75">
      <c r="A678" s="10"/>
      <c r="B678" s="10"/>
      <c r="C678" s="10"/>
    </row>
    <row r="679" spans="1:3" ht="12.75">
      <c r="A679" s="10"/>
      <c r="B679" s="10"/>
      <c r="C679" s="10"/>
    </row>
    <row r="680" spans="1:3" ht="12.75">
      <c r="A680" s="10"/>
      <c r="B680" s="10"/>
      <c r="C680" s="10"/>
    </row>
    <row r="681" spans="1:3" ht="12.75">
      <c r="A681" s="10"/>
      <c r="B681" s="10"/>
      <c r="C681" s="10"/>
    </row>
    <row r="682" spans="1:3" ht="12.75">
      <c r="A682" s="10"/>
      <c r="B682" s="10"/>
      <c r="C682" s="10"/>
    </row>
    <row r="683" spans="1:3" ht="12.75">
      <c r="A683" s="10"/>
      <c r="B683" s="10"/>
      <c r="C683" s="10"/>
    </row>
    <row r="684" spans="1:3" ht="12.75">
      <c r="A684" s="10"/>
      <c r="B684" s="10"/>
      <c r="C684" s="10"/>
    </row>
    <row r="685" spans="1:3" ht="12.75">
      <c r="A685" s="10"/>
      <c r="B685" s="10"/>
      <c r="C685" s="10"/>
    </row>
    <row r="686" spans="1:3" ht="12.75">
      <c r="A686" s="10"/>
      <c r="B686" s="10"/>
      <c r="C686" s="10"/>
    </row>
    <row r="687" spans="1:3" ht="12.75">
      <c r="A687" s="10"/>
      <c r="B687" s="10"/>
      <c r="C687" s="10"/>
    </row>
    <row r="688" spans="1:3" ht="12.75">
      <c r="A688" s="10"/>
      <c r="B688" s="10"/>
      <c r="C688" s="10"/>
    </row>
    <row r="689" spans="1:3" ht="12.75">
      <c r="A689" s="10"/>
      <c r="B689" s="10"/>
      <c r="C689" s="10"/>
    </row>
    <row r="690" spans="1:3" ht="12.75">
      <c r="A690" s="10"/>
      <c r="B690" s="10"/>
      <c r="C690" s="10"/>
    </row>
    <row r="691" spans="1:3" ht="12.75">
      <c r="A691" s="10"/>
      <c r="B691" s="10"/>
      <c r="C691" s="10"/>
    </row>
    <row r="692" spans="1:3" ht="12.75">
      <c r="A692" s="10"/>
      <c r="B692" s="10"/>
      <c r="C692" s="10"/>
    </row>
    <row r="693" spans="1:3" ht="12.75">
      <c r="A693" s="10"/>
      <c r="B693" s="10"/>
      <c r="C693" s="10"/>
    </row>
    <row r="694" spans="1:3" ht="12.75">
      <c r="A694" s="10"/>
      <c r="B694" s="10"/>
      <c r="C694" s="10"/>
    </row>
    <row r="695" spans="1:3" ht="12.75">
      <c r="A695" s="10"/>
      <c r="B695" s="10"/>
      <c r="C695" s="10"/>
    </row>
    <row r="696" spans="1:3" ht="12.75">
      <c r="A696" s="10"/>
      <c r="B696" s="10"/>
      <c r="C696" s="10"/>
    </row>
    <row r="697" spans="1:3" ht="12.75">
      <c r="A697" s="10"/>
      <c r="B697" s="10"/>
      <c r="C697" s="10"/>
    </row>
    <row r="698" spans="1:3" ht="12.75">
      <c r="A698" s="10"/>
      <c r="B698" s="10"/>
      <c r="C698" s="10"/>
    </row>
    <row r="699" spans="1:3" ht="12.75">
      <c r="A699" s="10"/>
      <c r="B699" s="10"/>
      <c r="C699" s="10"/>
    </row>
    <row r="700" spans="1:3" ht="12.75">
      <c r="A700" s="10"/>
      <c r="B700" s="10"/>
      <c r="C700" s="10"/>
    </row>
    <row r="701" spans="1:3" ht="12.75">
      <c r="A701" s="10"/>
      <c r="B701" s="10"/>
      <c r="C701" s="10"/>
    </row>
    <row r="702" spans="1:3" ht="12.75">
      <c r="A702" s="10"/>
      <c r="B702" s="10"/>
      <c r="C702" s="10"/>
    </row>
    <row r="703" spans="1:3" ht="12.75">
      <c r="A703" s="10"/>
      <c r="B703" s="10"/>
      <c r="C703" s="10"/>
    </row>
    <row r="704" spans="1:3" ht="12.75">
      <c r="A704" s="10"/>
      <c r="B704" s="10"/>
      <c r="C704" s="10"/>
    </row>
    <row r="705" spans="1:3" ht="12.75">
      <c r="A705" s="10"/>
      <c r="B705" s="10"/>
      <c r="C705" s="10"/>
    </row>
    <row r="706" spans="1:3" ht="12.75">
      <c r="A706" s="10"/>
      <c r="B706" s="10"/>
      <c r="C706" s="10"/>
    </row>
    <row r="707" spans="1:3" ht="12.75">
      <c r="A707" s="10"/>
      <c r="B707" s="10"/>
      <c r="C707" s="10"/>
    </row>
    <row r="708" spans="1:3" ht="12.75">
      <c r="A708" s="10"/>
      <c r="B708" s="10"/>
      <c r="C708" s="10"/>
    </row>
    <row r="709" spans="1:3" ht="12.75">
      <c r="A709" s="10"/>
      <c r="B709" s="10"/>
      <c r="C709" s="10"/>
    </row>
    <row r="710" spans="1:3" ht="12.75">
      <c r="A710" s="10"/>
      <c r="B710" s="10"/>
      <c r="C710" s="10"/>
    </row>
  </sheetData>
  <sheetProtection/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2019113" r:id="rId1"/>
    <oleObject progId="Equation.3" shapeId="669627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 - IS-BETON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 Muttoni</dc:creator>
  <cp:keywords/>
  <dc:description/>
  <cp:lastModifiedBy>Manoj Kumar Singh</cp:lastModifiedBy>
  <cp:lastPrinted>2006-12-05T13:18:41Z</cp:lastPrinted>
  <dcterms:created xsi:type="dcterms:W3CDTF">2006-07-15T10:36:15Z</dcterms:created>
  <dcterms:modified xsi:type="dcterms:W3CDTF">2016-09-01T14:34:06Z</dcterms:modified>
  <cp:category/>
  <cp:version/>
  <cp:contentType/>
  <cp:contentStatus/>
</cp:coreProperties>
</file>